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5166B252-D150-4C1B-B0B5-39B820EDD609}" xr6:coauthVersionLast="36" xr6:coauthVersionMax="36" xr10:uidLastSave="{00000000-0000-0000-0000-000000000000}"/>
  <bookViews>
    <workbookView xWindow="0" yWindow="0" windowWidth="28800" windowHeight="12180" activeTab="1" xr2:uid="{00000000-000D-0000-FFFF-FFFF00000000}"/>
  </bookViews>
  <sheets>
    <sheet name="Teleta rojena na kmetiji " sheetId="1" r:id="rId1"/>
    <sheet name="Nakup starejših telet"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40" i="4" l="1"/>
  <c r="L40" i="4" s="1"/>
  <c r="G41" i="1"/>
  <c r="I41" i="1" s="1"/>
  <c r="J41" i="1" l="1"/>
  <c r="H40" i="4"/>
  <c r="J40" i="4" s="1"/>
  <c r="AE41" i="1"/>
  <c r="AI41" i="1" s="1"/>
  <c r="AL41" i="1" s="1"/>
  <c r="AD41" i="1"/>
  <c r="AF41" i="1" s="1"/>
  <c r="AC41" i="1"/>
  <c r="P41" i="1"/>
  <c r="AE41" i="4"/>
  <c r="AI41" i="4" s="1"/>
  <c r="AL41" i="4" s="1"/>
  <c r="AD41" i="4"/>
  <c r="AG41" i="4" s="1"/>
  <c r="AC41" i="4"/>
  <c r="K41" i="4"/>
  <c r="L41" i="4" s="1"/>
  <c r="H41" i="4"/>
  <c r="J41" i="4" l="1"/>
  <c r="P41" i="4" s="1"/>
  <c r="M41" i="4"/>
  <c r="N41" i="4" s="1"/>
  <c r="O41" i="4" s="1"/>
  <c r="K41" i="1"/>
  <c r="R41" i="1"/>
  <c r="Q41" i="1"/>
  <c r="AG41" i="1"/>
  <c r="AH41" i="1"/>
  <c r="AM41" i="4"/>
  <c r="AJ41" i="4"/>
  <c r="AK41" i="4"/>
  <c r="AF41" i="4"/>
  <c r="AH41" i="4"/>
  <c r="I47" i="1"/>
  <c r="I46" i="1"/>
  <c r="H47" i="4"/>
  <c r="H46" i="4"/>
  <c r="M41" i="1" l="1"/>
  <c r="N41" i="1" s="1"/>
  <c r="L41" i="1"/>
  <c r="AN41" i="4"/>
  <c r="R41" i="4"/>
  <c r="Q41" i="4"/>
  <c r="AK41" i="1"/>
  <c r="AN41" i="1"/>
  <c r="AM41" i="1"/>
  <c r="AJ41" i="1"/>
  <c r="AE40" i="4"/>
  <c r="AI40" i="4" s="1"/>
  <c r="AL40" i="4" s="1"/>
  <c r="AD40" i="4"/>
  <c r="AF40" i="4" s="1"/>
  <c r="AC40" i="4"/>
  <c r="M40" i="4"/>
  <c r="N40" i="4" s="1"/>
  <c r="P40" i="4"/>
  <c r="Q40" i="4" s="1"/>
  <c r="S41" i="1" l="1"/>
  <c r="T41" i="1" s="1"/>
  <c r="O41" i="1"/>
  <c r="S41" i="4"/>
  <c r="T41" i="4" s="1"/>
  <c r="AG40" i="4"/>
  <c r="AJ40" i="4" s="1"/>
  <c r="AH40" i="4"/>
  <c r="R40" i="4"/>
  <c r="AK40" i="4" l="1"/>
  <c r="AN40" i="4"/>
  <c r="AM40" i="4"/>
  <c r="U41" i="1"/>
  <c r="V41" i="1" s="1"/>
  <c r="W41" i="1" s="1"/>
  <c r="X41" i="1" s="1"/>
  <c r="U41" i="4"/>
  <c r="V41" i="4" s="1"/>
  <c r="W41" i="4" s="1"/>
  <c r="X41" i="4" s="1"/>
  <c r="O40" i="4"/>
  <c r="S40" i="4"/>
  <c r="Y41" i="1" l="1"/>
  <c r="AQ41" i="1"/>
  <c r="Z41" i="1"/>
  <c r="AO41" i="1"/>
  <c r="AP41" i="1" s="1"/>
  <c r="Y41" i="4"/>
  <c r="Z41" i="4"/>
  <c r="AQ41" i="4"/>
  <c r="AO41" i="4"/>
  <c r="AP41" i="4" s="1"/>
  <c r="U40" i="4"/>
  <c r="V40" i="4" s="1"/>
  <c r="T40" i="4"/>
  <c r="W40" i="4" l="1"/>
  <c r="X40" i="4" s="1"/>
  <c r="AQ40" i="4" s="1"/>
  <c r="Y40" i="4" l="1"/>
  <c r="AO40" i="4"/>
  <c r="AP40" i="4" s="1"/>
  <c r="Z40" i="4"/>
  <c r="AE40" i="1"/>
  <c r="AI40" i="1" s="1"/>
  <c r="AL40" i="1" s="1"/>
  <c r="AD40" i="1"/>
  <c r="AF40" i="1" s="1"/>
  <c r="AC40" i="1"/>
  <c r="G40" i="1"/>
  <c r="I40" i="1" s="1"/>
  <c r="J40" i="1" l="1"/>
  <c r="K40" i="1" s="1"/>
  <c r="P40" i="1"/>
  <c r="Q40" i="1" s="1"/>
  <c r="AG40" i="1"/>
  <c r="AM40" i="1" s="1"/>
  <c r="AH40" i="1"/>
  <c r="L40" i="1" l="1"/>
  <c r="M40" i="1"/>
  <c r="N40" i="1" s="1"/>
  <c r="AK40" i="1"/>
  <c r="AJ40" i="1"/>
  <c r="R40" i="1"/>
  <c r="AN40" i="1"/>
  <c r="O40" i="1" l="1"/>
  <c r="S40" i="1" l="1"/>
  <c r="T40" i="1" s="1"/>
  <c r="U40" i="1" l="1"/>
  <c r="V40" i="1" l="1"/>
  <c r="W40" i="1" s="1"/>
  <c r="X40" i="1" s="1"/>
  <c r="Y40" i="1" l="1"/>
  <c r="Z40" i="1"/>
  <c r="AO40" i="1"/>
  <c r="AP40" i="1" s="1"/>
  <c r="AQ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Avtor</author>
  </authors>
  <commentList>
    <comment ref="G39" authorId="0" shapeId="0" xr:uid="{00000000-0006-0000-0000-000001000000}">
      <text>
        <r>
          <rPr>
            <b/>
            <sz val="9"/>
            <color indexed="81"/>
            <rFont val="Tahoma"/>
            <family val="2"/>
            <charset val="238"/>
          </rPr>
          <t>Avtor:</t>
        </r>
        <r>
          <rPr>
            <sz val="9"/>
            <color indexed="81"/>
            <rFont val="Tahoma"/>
            <family val="2"/>
            <charset val="238"/>
          </rPr>
          <t xml:space="preserve">
odštejemo rojstno maso
</t>
        </r>
      </text>
    </comment>
    <comment ref="J39" authorId="0" shapeId="0" xr:uid="{00000000-0006-0000-0000-000002000000}">
      <text>
        <r>
          <rPr>
            <b/>
            <sz val="9"/>
            <color indexed="81"/>
            <rFont val="Tahoma"/>
            <family val="2"/>
            <charset val="238"/>
          </rPr>
          <t>Avtor:</t>
        </r>
        <r>
          <rPr>
            <sz val="9"/>
            <color indexed="81"/>
            <rFont val="Tahoma"/>
            <family val="2"/>
            <charset val="238"/>
          </rPr>
          <t xml:space="preserve">
Masa pri treh mesecih
</t>
        </r>
      </text>
    </comment>
    <comment ref="K39" authorId="0" shapeId="0" xr:uid="{00000000-0006-0000-0000-00000300000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xr:uid="{00000000-0006-0000-0000-000004000000}">
      <text>
        <r>
          <rPr>
            <b/>
            <sz val="9"/>
            <color indexed="81"/>
            <rFont val="Tahoma"/>
            <family val="2"/>
            <charset val="238"/>
          </rPr>
          <t>Avtor:</t>
        </r>
        <r>
          <rPr>
            <sz val="9"/>
            <color indexed="81"/>
            <rFont val="Tahoma"/>
            <family val="2"/>
            <charset val="238"/>
          </rPr>
          <t xml:space="preserve">
celotno obdobje pitanja</t>
        </r>
      </text>
    </comment>
    <comment ref="M39" authorId="0" shapeId="0" xr:uid="{00000000-0006-0000-0000-00000500000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xr:uid="{00000000-0006-0000-0000-000006000000}">
      <text>
        <r>
          <rPr>
            <b/>
            <sz val="9"/>
            <color indexed="81"/>
            <rFont val="Tahoma"/>
            <family val="2"/>
            <charset val="238"/>
          </rPr>
          <t>Avtor:</t>
        </r>
        <r>
          <rPr>
            <sz val="9"/>
            <color indexed="81"/>
            <rFont val="Tahoma"/>
            <family val="2"/>
            <charset val="238"/>
          </rPr>
          <t xml:space="preserve">
emisije metana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Avtor</author>
  </authors>
  <commentList>
    <comment ref="K39" authorId="0" shapeId="0" xr:uid="{00000000-0006-0000-0100-00000100000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xr:uid="{00000000-0006-0000-0100-000002000000}">
      <text>
        <r>
          <rPr>
            <b/>
            <sz val="9"/>
            <color indexed="81"/>
            <rFont val="Tahoma"/>
            <family val="2"/>
            <charset val="238"/>
          </rPr>
          <t>Avtor:</t>
        </r>
        <r>
          <rPr>
            <sz val="9"/>
            <color indexed="81"/>
            <rFont val="Tahoma"/>
            <family val="2"/>
            <charset val="238"/>
          </rPr>
          <t xml:space="preserve">
celotno obdobje pitanja</t>
        </r>
      </text>
    </comment>
    <comment ref="M39" authorId="0" shapeId="0" xr:uid="{00000000-0006-0000-0100-00000300000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xr:uid="{00000000-0006-0000-0100-000004000000}">
      <text>
        <r>
          <rPr>
            <b/>
            <sz val="9"/>
            <color indexed="81"/>
            <rFont val="Tahoma"/>
            <family val="2"/>
            <charset val="238"/>
          </rPr>
          <t>Avtor:</t>
        </r>
        <r>
          <rPr>
            <sz val="9"/>
            <color indexed="81"/>
            <rFont val="Tahoma"/>
            <family val="2"/>
            <charset val="238"/>
          </rPr>
          <t xml:space="preserve">
emisije metana</t>
        </r>
      </text>
    </comment>
    <comment ref="J60" authorId="0" shapeId="0" xr:uid="{00000000-0006-0000-0100-000005000000}">
      <text>
        <r>
          <rPr>
            <b/>
            <sz val="9"/>
            <color indexed="81"/>
            <rFont val="Tahoma"/>
            <family val="2"/>
            <charset val="238"/>
          </rPr>
          <t xml:space="preserve">Avtor:
</t>
        </r>
      </text>
    </comment>
  </commentList>
</comments>
</file>

<file path=xl/sharedStrings.xml><?xml version="1.0" encoding="utf-8"?>
<sst xmlns="http://schemas.openxmlformats.org/spreadsheetml/2006/main" count="94" uniqueCount="47">
  <si>
    <t>Korigirana telesna masa (kg)</t>
  </si>
  <si>
    <t>M_3</t>
  </si>
  <si>
    <t>M_povprecna</t>
  </si>
  <si>
    <t>Nem</t>
  </si>
  <si>
    <t>m_vnos</t>
  </si>
  <si>
    <t>Ner</t>
  </si>
  <si>
    <t>Ne_skupaj</t>
  </si>
  <si>
    <t>PE</t>
  </si>
  <si>
    <t>dNEV</t>
  </si>
  <si>
    <t>dNER</t>
  </si>
  <si>
    <t>BE</t>
  </si>
  <si>
    <t>ROS</t>
  </si>
  <si>
    <t>Emžg</t>
  </si>
  <si>
    <t>em_skupaj</t>
  </si>
  <si>
    <t>Eme</t>
  </si>
  <si>
    <t>em_skupaj_CO2_ekv</t>
  </si>
  <si>
    <t>IEMSKUPAJ_CO2_ekv</t>
  </si>
  <si>
    <t>EMSKUPAJ_CO2_ekv_365</t>
  </si>
  <si>
    <t>nex</t>
  </si>
  <si>
    <t>tan</t>
  </si>
  <si>
    <t>TAN_OD_nex</t>
  </si>
  <si>
    <t>AMONIJAK_IZHAPI</t>
  </si>
  <si>
    <t>TAN_ENTERING_STORE</t>
  </si>
  <si>
    <t>P_IZPUSTI_N2O_KG</t>
  </si>
  <si>
    <t>P_IZPUSTI_N20_V_CO2_EKV</t>
  </si>
  <si>
    <t>IZPUSTI_N2O_SKL</t>
  </si>
  <si>
    <t>IZPUSTI_N2O_SKL_V_CO2_EKV</t>
  </si>
  <si>
    <t>IZPUSTI_N2O_CO2_EKV</t>
  </si>
  <si>
    <t>N2O_P_CO2_EKV_CELOTNO_OBDOBJE</t>
  </si>
  <si>
    <t>N2O_SKL_CO2_CELOTNO_OBDOBJE</t>
  </si>
  <si>
    <t>N2O_CO2_EKV_CELOTNO_OBDOBJE</t>
  </si>
  <si>
    <t>IEN2OSKUPAJ_CO2_ekv</t>
  </si>
  <si>
    <t>Telesna masa ob zakolu (kg)</t>
  </si>
  <si>
    <r>
      <t>Intenzivnost izpustov (kg CO</t>
    </r>
    <r>
      <rPr>
        <vertAlign val="subscript"/>
        <sz val="16"/>
        <color theme="1"/>
        <rFont val="Calibri"/>
        <family val="2"/>
        <charset val="238"/>
        <scheme val="minor"/>
      </rPr>
      <t>2</t>
    </r>
    <r>
      <rPr>
        <sz val="16"/>
        <color theme="1"/>
        <rFont val="Calibri"/>
        <family val="2"/>
        <scheme val="minor"/>
      </rPr>
      <t xml:space="preserve"> ekv/kg prirasta)</t>
    </r>
  </si>
  <si>
    <t>Izpusti skupaj</t>
  </si>
  <si>
    <t>Izpusti leto</t>
  </si>
  <si>
    <t>Telesna masa ob uhlevitvi (kg)</t>
  </si>
  <si>
    <t>Prirast telesne mase (kg)</t>
  </si>
  <si>
    <t>Ocenjena telesna masa ob zakolu (kg)</t>
  </si>
  <si>
    <t>Topla masa trupa (kg)</t>
  </si>
  <si>
    <t>Starost ob zakolu (dan)</t>
  </si>
  <si>
    <t>Ocena telesne mase ob zakolu na podlagi mase toplega klavnega trupa (v pomoč, neobvezno)</t>
  </si>
  <si>
    <t>Ocena izpustov, goveji pitanci in telice, če rejec nakupuje starejša teleta (obvezno izpolniti vsa rdeča polja)</t>
  </si>
  <si>
    <t>Ocena za bike pitance</t>
  </si>
  <si>
    <t>Ocena za pitovne telice</t>
  </si>
  <si>
    <t>Dnevni prirast telesne mase (kg/dan)</t>
  </si>
  <si>
    <t>Trajanje pitanja (dan)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</si>
</sst>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4"/>
      <color theme="1"/>
      <name val="Calibri"/>
      <family val="2"/>
      <charset val="238"/>
      <scheme val="minor"/>
    </font>
    <font>
      <sz val="16"/>
      <color theme="1"/>
      <name val="Calibri"/>
      <family val="2"/>
      <scheme val="minor"/>
    </font>
    <font>
      <vertAlign val="subscript"/>
      <sz val="16"/>
      <color theme="1"/>
      <name val="Calibri"/>
      <family val="2"/>
      <charset val="238"/>
      <scheme val="minor"/>
    </font>
    <font>
      <sz val="14"/>
      <color theme="1"/>
      <name val="Calibri"/>
      <family val="2"/>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Fill="1" applyBorder="1"/>
    <xf numFmtId="0" fontId="3" fillId="0" borderId="0" xfId="0" applyFont="1" applyFill="1" applyBorder="1"/>
    <xf numFmtId="0" fontId="0" fillId="0" borderId="2" xfId="0" applyFill="1" applyBorder="1"/>
    <xf numFmtId="0" fontId="2" fillId="0" borderId="0" xfId="0" applyFont="1" applyFill="1" applyBorder="1"/>
    <xf numFmtId="0" fontId="6" fillId="0" borderId="0" xfId="0" applyFont="1" applyAlignment="1">
      <alignment vertical="center"/>
    </xf>
    <xf numFmtId="0" fontId="2" fillId="0" borderId="0" xfId="0" applyFont="1" applyAlignment="1">
      <alignment vertical="center"/>
    </xf>
    <xf numFmtId="0" fontId="1" fillId="0" borderId="0" xfId="0" applyFont="1" applyFill="1" applyBorder="1"/>
    <xf numFmtId="0" fontId="1" fillId="0" borderId="0" xfId="0" applyFont="1" applyAlignment="1">
      <alignment vertical="center"/>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0" fillId="0" borderId="0" xfId="0" applyFill="1" applyBorder="1" applyAlignment="1">
      <alignment vertical="top"/>
    </xf>
    <xf numFmtId="0" fontId="7" fillId="2" borderId="1" xfId="0" applyFont="1" applyFill="1" applyBorder="1" applyAlignment="1">
      <alignment horizontal="center"/>
    </xf>
    <xf numFmtId="0" fontId="7" fillId="0" borderId="1" xfId="0" applyFont="1" applyFill="1" applyBorder="1" applyAlignment="1">
      <alignment horizontal="center"/>
    </xf>
    <xf numFmtId="165" fontId="7" fillId="3" borderId="1" xfId="0" applyNumberFormat="1" applyFont="1" applyFill="1" applyBorder="1" applyAlignment="1">
      <alignment horizontal="center"/>
    </xf>
    <xf numFmtId="164" fontId="7" fillId="0" borderId="1" xfId="0" applyNumberFormat="1" applyFont="1" applyFill="1" applyBorder="1" applyAlignment="1">
      <alignment horizontal="center"/>
    </xf>
    <xf numFmtId="1" fontId="7" fillId="3" borderId="1" xfId="0" applyNumberFormat="1" applyFont="1" applyFill="1" applyBorder="1" applyAlignment="1">
      <alignment horizontal="center"/>
    </xf>
    <xf numFmtId="0" fontId="7" fillId="2" borderId="1" xfId="0" applyFont="1" applyFill="1" applyBorder="1" applyAlignment="1">
      <alignment horizontal="center" vertical="center"/>
    </xf>
    <xf numFmtId="0" fontId="0" fillId="0" borderId="0" xfId="0" applyFill="1" applyBorder="1" applyAlignment="1">
      <alignment horizontal="center" vertical="center"/>
    </xf>
    <xf numFmtId="1" fontId="7" fillId="3" borderId="1" xfId="0" applyNumberFormat="1" applyFont="1" applyFill="1" applyBorder="1" applyAlignment="1">
      <alignment horizontal="center" vertical="center"/>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0" fontId="9" fillId="0" borderId="5" xfId="0" applyFont="1" applyFill="1" applyBorder="1" applyAlignment="1">
      <alignment horizontal="left" wrapText="1"/>
    </xf>
    <xf numFmtId="0" fontId="9" fillId="0" borderId="3" xfId="0" applyFont="1" applyFill="1" applyBorder="1" applyAlignment="1">
      <alignment horizontal="left"/>
    </xf>
    <xf numFmtId="0" fontId="9" fillId="0" borderId="4" xfId="0" applyFont="1" applyFill="1" applyBorder="1" applyAlignment="1">
      <alignment horizontal="left"/>
    </xf>
    <xf numFmtId="0" fontId="9" fillId="0" borderId="5" xfId="0" applyFont="1" applyFill="1" applyBorder="1" applyAlignment="1">
      <alignment horizontal="left"/>
    </xf>
    <xf numFmtId="0" fontId="9" fillId="0" borderId="6" xfId="0" applyFont="1" applyFill="1" applyBorder="1" applyAlignment="1">
      <alignment horizontal="left"/>
    </xf>
    <xf numFmtId="0" fontId="9" fillId="0" borderId="2" xfId="0" applyFont="1" applyFill="1" applyBorder="1" applyAlignment="1">
      <alignment horizontal="left"/>
    </xf>
    <xf numFmtId="0" fontId="9" fillId="0" borderId="7" xfId="0" applyFont="1" applyFill="1" applyBorder="1" applyAlignment="1">
      <alignment horizontal="left"/>
    </xf>
  </cellXfs>
  <cellStyles count="1">
    <cellStyle name="Navadno" xfId="0" builtinId="0"/>
  </cellStyles>
  <dxfs count="0"/>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460001</xdr:colOff>
      <xdr:row>24</xdr:row>
      <xdr:rowOff>149038</xdr:rowOff>
    </xdr:from>
    <xdr:to>
      <xdr:col>4</xdr:col>
      <xdr:colOff>283507</xdr:colOff>
      <xdr:row>36</xdr:row>
      <xdr:rowOff>101413</xdr:rowOff>
    </xdr:to>
    <xdr:sp macro="" textlink="">
      <xdr:nvSpPr>
        <xdr:cNvPr id="3" name="Pravokoten oblaček 2">
          <a:extLst>
            <a:ext uri="{FF2B5EF4-FFF2-40B4-BE49-F238E27FC236}">
              <a16:creationId xmlns:a16="http://schemas.microsoft.com/office/drawing/2014/main" id="{00000000-0008-0000-0000-000003000000}"/>
            </a:ext>
          </a:extLst>
        </xdr:cNvPr>
        <xdr:cNvSpPr/>
      </xdr:nvSpPr>
      <xdr:spPr>
        <a:xfrm>
          <a:off x="1065119" y="4765862"/>
          <a:ext cx="1829359" cy="2238375"/>
        </a:xfrm>
        <a:prstGeom prst="wedgeRectCallout">
          <a:avLst>
            <a:gd name="adj1" fmla="val 120553"/>
            <a:gd name="adj2" fmla="val 594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156883</xdr:colOff>
      <xdr:row>18</xdr:row>
      <xdr:rowOff>180975</xdr:rowOff>
    </xdr:from>
    <xdr:to>
      <xdr:col>7</xdr:col>
      <xdr:colOff>314324</xdr:colOff>
      <xdr:row>30</xdr:row>
      <xdr:rowOff>142875</xdr:rowOff>
    </xdr:to>
    <xdr:sp macro="" textlink="">
      <xdr:nvSpPr>
        <xdr:cNvPr id="4" name="Pravokoten oblaček 3">
          <a:extLst>
            <a:ext uri="{FF2B5EF4-FFF2-40B4-BE49-F238E27FC236}">
              <a16:creationId xmlns:a16="http://schemas.microsoft.com/office/drawing/2014/main" id="{00000000-0008-0000-0000-000004000000}"/>
            </a:ext>
          </a:extLst>
        </xdr:cNvPr>
        <xdr:cNvSpPr/>
      </xdr:nvSpPr>
      <xdr:spPr>
        <a:xfrm>
          <a:off x="3372971" y="3654799"/>
          <a:ext cx="2174500" cy="2247900"/>
        </a:xfrm>
        <a:prstGeom prst="wedgeRectCallout">
          <a:avLst>
            <a:gd name="adj1" fmla="val 52160"/>
            <a:gd name="adj2" fmla="val 1075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xdr:col>
      <xdr:colOff>574301</xdr:colOff>
      <xdr:row>26</xdr:row>
      <xdr:rowOff>6162</xdr:rowOff>
    </xdr:from>
    <xdr:to>
      <xdr:col>4</xdr:col>
      <xdr:colOff>45383</xdr:colOff>
      <xdr:row>35</xdr:row>
      <xdr:rowOff>53787</xdr:rowOff>
    </xdr:to>
    <xdr:sp macro="" textlink="">
      <xdr:nvSpPr>
        <xdr:cNvPr id="5" name="PoljeZBesedilom 4">
          <a:extLst>
            <a:ext uri="{FF2B5EF4-FFF2-40B4-BE49-F238E27FC236}">
              <a16:creationId xmlns:a16="http://schemas.microsoft.com/office/drawing/2014/main" id="{00000000-0008-0000-0000-000005000000}"/>
            </a:ext>
          </a:extLst>
        </xdr:cNvPr>
        <xdr:cNvSpPr txBox="1"/>
      </xdr:nvSpPr>
      <xdr:spPr>
        <a:xfrm>
          <a:off x="1179419" y="5003986"/>
          <a:ext cx="147693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kilogramih!</a:t>
          </a:r>
        </a:p>
        <a:p>
          <a:r>
            <a:rPr lang="sl-SI" sz="1600" b="1" baseline="0"/>
            <a:t>primer: 650).</a:t>
          </a:r>
          <a:endParaRPr lang="sl-SI" sz="1600" b="1"/>
        </a:p>
      </xdr:txBody>
    </xdr:sp>
    <xdr:clientData/>
  </xdr:twoCellAnchor>
  <xdr:twoCellAnchor>
    <xdr:from>
      <xdr:col>5</xdr:col>
      <xdr:colOff>280147</xdr:colOff>
      <xdr:row>19</xdr:row>
      <xdr:rowOff>161924</xdr:rowOff>
    </xdr:from>
    <xdr:to>
      <xdr:col>7</xdr:col>
      <xdr:colOff>152400</xdr:colOff>
      <xdr:row>28</xdr:row>
      <xdr:rowOff>152399</xdr:rowOff>
    </xdr:to>
    <xdr:sp macro="" textlink="">
      <xdr:nvSpPr>
        <xdr:cNvPr id="6" name="PoljeZBesedilom 5">
          <a:extLst>
            <a:ext uri="{FF2B5EF4-FFF2-40B4-BE49-F238E27FC236}">
              <a16:creationId xmlns:a16="http://schemas.microsoft.com/office/drawing/2014/main" id="{00000000-0008-0000-0000-000006000000}"/>
            </a:ext>
          </a:extLst>
        </xdr:cNvPr>
        <xdr:cNvSpPr txBox="1"/>
      </xdr:nvSpPr>
      <xdr:spPr>
        <a:xfrm>
          <a:off x="3496235" y="3826248"/>
          <a:ext cx="1889312"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starost ob zakolu</a:t>
          </a:r>
        </a:p>
        <a:p>
          <a:r>
            <a:rPr lang="sl-SI" sz="1600" b="1" baseline="0"/>
            <a:t>(v številu dni!</a:t>
          </a:r>
        </a:p>
        <a:p>
          <a:r>
            <a:rPr lang="sl-SI" sz="1600" b="1"/>
            <a:t>npr. 730).</a:t>
          </a:r>
        </a:p>
      </xdr:txBody>
    </xdr:sp>
    <xdr:clientData/>
  </xdr:twoCellAnchor>
  <xdr:twoCellAnchor>
    <xdr:from>
      <xdr:col>40</xdr:col>
      <xdr:colOff>339538</xdr:colOff>
      <xdr:row>18</xdr:row>
      <xdr:rowOff>116541</xdr:rowOff>
    </xdr:from>
    <xdr:to>
      <xdr:col>42</xdr:col>
      <xdr:colOff>1315010</xdr:colOff>
      <xdr:row>32</xdr:row>
      <xdr:rowOff>126066</xdr:rowOff>
    </xdr:to>
    <xdr:sp macro="" textlink="">
      <xdr:nvSpPr>
        <xdr:cNvPr id="7" name="Pravokoten oblaček 6">
          <a:extLst>
            <a:ext uri="{FF2B5EF4-FFF2-40B4-BE49-F238E27FC236}">
              <a16:creationId xmlns:a16="http://schemas.microsoft.com/office/drawing/2014/main" id="{00000000-0008-0000-0000-000007000000}"/>
            </a:ext>
          </a:extLst>
        </xdr:cNvPr>
        <xdr:cNvSpPr/>
      </xdr:nvSpPr>
      <xdr:spPr>
        <a:xfrm>
          <a:off x="8676714" y="3691217"/>
          <a:ext cx="2252943" cy="2676525"/>
        </a:xfrm>
        <a:prstGeom prst="wedgeRectCallout">
          <a:avLst>
            <a:gd name="adj1" fmla="val -45374"/>
            <a:gd name="adj2" fmla="val 85356"/>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43</xdr:col>
      <xdr:colOff>261658</xdr:colOff>
      <xdr:row>18</xdr:row>
      <xdr:rowOff>100293</xdr:rowOff>
    </xdr:from>
    <xdr:to>
      <xdr:col>47</xdr:col>
      <xdr:colOff>561416</xdr:colOff>
      <xdr:row>32</xdr:row>
      <xdr:rowOff>14568</xdr:rowOff>
    </xdr:to>
    <xdr:sp macro="" textlink="">
      <xdr:nvSpPr>
        <xdr:cNvPr id="8" name="Pravokoten oblaček 7">
          <a:extLst>
            <a:ext uri="{FF2B5EF4-FFF2-40B4-BE49-F238E27FC236}">
              <a16:creationId xmlns:a16="http://schemas.microsoft.com/office/drawing/2014/main" id="{00000000-0008-0000-0000-000008000000}"/>
            </a:ext>
          </a:extLst>
        </xdr:cNvPr>
        <xdr:cNvSpPr/>
      </xdr:nvSpPr>
      <xdr:spPr>
        <a:xfrm>
          <a:off x="11624423" y="3674969"/>
          <a:ext cx="2720228" cy="2581275"/>
        </a:xfrm>
        <a:prstGeom prst="wedgeRectCallout">
          <a:avLst>
            <a:gd name="adj1" fmla="val -129285"/>
            <a:gd name="adj2" fmla="val 91360"/>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45</xdr:col>
      <xdr:colOff>145676</xdr:colOff>
      <xdr:row>34</xdr:row>
      <xdr:rowOff>110938</xdr:rowOff>
    </xdr:from>
    <xdr:to>
      <xdr:col>47</xdr:col>
      <xdr:colOff>517152</xdr:colOff>
      <xdr:row>44</xdr:row>
      <xdr:rowOff>25213</xdr:rowOff>
    </xdr:to>
    <xdr:sp macro="" textlink="">
      <xdr:nvSpPr>
        <xdr:cNvPr id="9" name="Pravokoten oblaček 8">
          <a:extLst>
            <a:ext uri="{FF2B5EF4-FFF2-40B4-BE49-F238E27FC236}">
              <a16:creationId xmlns:a16="http://schemas.microsoft.com/office/drawing/2014/main" id="{00000000-0008-0000-0000-000009000000}"/>
            </a:ext>
          </a:extLst>
        </xdr:cNvPr>
        <xdr:cNvSpPr/>
      </xdr:nvSpPr>
      <xdr:spPr>
        <a:xfrm>
          <a:off x="12718676" y="6733614"/>
          <a:ext cx="1581711" cy="2883834"/>
        </a:xfrm>
        <a:prstGeom prst="wedgeRectCallout">
          <a:avLst>
            <a:gd name="adj1" fmla="val -129032"/>
            <a:gd name="adj2" fmla="val 18381"/>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459442</xdr:colOff>
      <xdr:row>19</xdr:row>
      <xdr:rowOff>24653</xdr:rowOff>
    </xdr:from>
    <xdr:to>
      <xdr:col>42</xdr:col>
      <xdr:colOff>1237129</xdr:colOff>
      <xdr:row>31</xdr:row>
      <xdr:rowOff>62754</xdr:rowOff>
    </xdr:to>
    <xdr:sp macro="" textlink="">
      <xdr:nvSpPr>
        <xdr:cNvPr id="10" name="PoljeZBesedilom 9">
          <a:extLst>
            <a:ext uri="{FF2B5EF4-FFF2-40B4-BE49-F238E27FC236}">
              <a16:creationId xmlns:a16="http://schemas.microsoft.com/office/drawing/2014/main" id="{00000000-0008-0000-0000-00000A000000}"/>
            </a:ext>
          </a:extLst>
        </xdr:cNvPr>
        <xdr:cNvSpPr txBox="1"/>
      </xdr:nvSpPr>
      <xdr:spPr>
        <a:xfrm>
          <a:off x="8796618" y="3789829"/>
          <a:ext cx="2055158"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100" baseline="-25000">
              <a:solidFill>
                <a:schemeClr val="dk1"/>
              </a:solidFill>
              <a:effectLst/>
              <a:latin typeface="+mn-lt"/>
              <a:ea typeface="+mn-ea"/>
              <a:cs typeface="+mn-cs"/>
            </a:rPr>
            <a:t>2</a:t>
          </a:r>
          <a:r>
            <a:rPr lang="sl-SI" sz="1600" b="1" baseline="0"/>
            <a:t> ekv/doba pitanja'.</a:t>
          </a:r>
          <a:endParaRPr lang="sl-SI" sz="1600" b="1"/>
        </a:p>
      </xdr:txBody>
    </xdr:sp>
    <xdr:clientData/>
  </xdr:twoCellAnchor>
  <xdr:twoCellAnchor>
    <xdr:from>
      <xdr:col>43</xdr:col>
      <xdr:colOff>369794</xdr:colOff>
      <xdr:row>19</xdr:row>
      <xdr:rowOff>10646</xdr:rowOff>
    </xdr:from>
    <xdr:to>
      <xdr:col>47</xdr:col>
      <xdr:colOff>470648</xdr:colOff>
      <xdr:row>30</xdr:row>
      <xdr:rowOff>163045</xdr:rowOff>
    </xdr:to>
    <xdr:sp macro="" textlink="">
      <xdr:nvSpPr>
        <xdr:cNvPr id="11" name="PoljeZBesedilom 10">
          <a:extLst>
            <a:ext uri="{FF2B5EF4-FFF2-40B4-BE49-F238E27FC236}">
              <a16:creationId xmlns:a16="http://schemas.microsoft.com/office/drawing/2014/main" id="{00000000-0008-0000-0000-00000B000000}"/>
            </a:ext>
          </a:extLst>
        </xdr:cNvPr>
        <xdr:cNvSpPr txBox="1"/>
      </xdr:nvSpPr>
      <xdr:spPr>
        <a:xfrm>
          <a:off x="11732559" y="3775822"/>
          <a:ext cx="2521324"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45</xdr:col>
      <xdr:colOff>235324</xdr:colOff>
      <xdr:row>34</xdr:row>
      <xdr:rowOff>172571</xdr:rowOff>
    </xdr:from>
    <xdr:to>
      <xdr:col>47</xdr:col>
      <xdr:colOff>416859</xdr:colOff>
      <xdr:row>43</xdr:row>
      <xdr:rowOff>134471</xdr:rowOff>
    </xdr:to>
    <xdr:sp macro="" textlink="">
      <xdr:nvSpPr>
        <xdr:cNvPr id="12" name="PoljeZBesedilom 11">
          <a:extLst>
            <a:ext uri="{FF2B5EF4-FFF2-40B4-BE49-F238E27FC236}">
              <a16:creationId xmlns:a16="http://schemas.microsoft.com/office/drawing/2014/main" id="{00000000-0008-0000-0000-00000C000000}"/>
            </a:ext>
          </a:extLst>
        </xdr:cNvPr>
        <xdr:cNvSpPr txBox="1"/>
      </xdr:nvSpPr>
      <xdr:spPr>
        <a:xfrm>
          <a:off x="12808324" y="6795247"/>
          <a:ext cx="1391770" cy="281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a:t>
          </a:r>
          <a:endParaRPr lang="sl-SI" sz="1600" b="1"/>
        </a:p>
      </xdr:txBody>
    </xdr:sp>
    <xdr:clientData/>
  </xdr:twoCellAnchor>
  <xdr:twoCellAnchor>
    <xdr:from>
      <xdr:col>0</xdr:col>
      <xdr:colOff>171450</xdr:colOff>
      <xdr:row>9</xdr:row>
      <xdr:rowOff>57151</xdr:rowOff>
    </xdr:from>
    <xdr:to>
      <xdr:col>8</xdr:col>
      <xdr:colOff>38100</xdr:colOff>
      <xdr:row>17</xdr:row>
      <xdr:rowOff>235323</xdr:rowOff>
    </xdr:to>
    <xdr:sp macro="" textlink="">
      <xdr:nvSpPr>
        <xdr:cNvPr id="13" name="Pravokotnik 12">
          <a:extLst>
            <a:ext uri="{FF2B5EF4-FFF2-40B4-BE49-F238E27FC236}">
              <a16:creationId xmlns:a16="http://schemas.microsoft.com/office/drawing/2014/main" id="{00000000-0008-0000-0000-00000D000000}"/>
            </a:ext>
          </a:extLst>
        </xdr:cNvPr>
        <xdr:cNvSpPr/>
      </xdr:nvSpPr>
      <xdr:spPr>
        <a:xfrm>
          <a:off x="171450" y="1816475"/>
          <a:ext cx="6713444" cy="17021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333375</xdr:colOff>
      <xdr:row>10</xdr:row>
      <xdr:rowOff>9524</xdr:rowOff>
    </xdr:from>
    <xdr:to>
      <xdr:col>7</xdr:col>
      <xdr:colOff>942976</xdr:colOff>
      <xdr:row>17</xdr:row>
      <xdr:rowOff>112057</xdr:rowOff>
    </xdr:to>
    <xdr:sp macro="" textlink="">
      <xdr:nvSpPr>
        <xdr:cNvPr id="14" name="PoljeZBesedilom 13">
          <a:extLst>
            <a:ext uri="{FF2B5EF4-FFF2-40B4-BE49-F238E27FC236}">
              <a16:creationId xmlns:a16="http://schemas.microsoft.com/office/drawing/2014/main" id="{00000000-0008-0000-0000-00000E000000}"/>
            </a:ext>
          </a:extLst>
        </xdr:cNvPr>
        <xdr:cNvSpPr txBox="1"/>
      </xdr:nvSpPr>
      <xdr:spPr>
        <a:xfrm>
          <a:off x="333375" y="1959348"/>
          <a:ext cx="5842748" cy="1436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celici F40 in H40. </a:t>
          </a:r>
        </a:p>
        <a:p>
          <a:r>
            <a:rPr lang="sl-SI" sz="1400" b="1" baseline="0"/>
            <a:t>1. V celico F40 vnesi </a:t>
          </a:r>
          <a:r>
            <a:rPr lang="sl-SI" sz="1400" b="1" u="sng" baseline="0"/>
            <a:t>telesno maso </a:t>
          </a:r>
          <a:r>
            <a:rPr lang="sl-SI" sz="1400" b="1" baseline="0"/>
            <a:t>ob zakolu v kilogramih!</a:t>
          </a:r>
        </a:p>
        <a:p>
          <a:r>
            <a:rPr lang="sl-SI" sz="1400" b="1" baseline="0"/>
            <a:t>2. V celico H40 vnesi </a:t>
          </a:r>
          <a:r>
            <a:rPr lang="sl-SI" sz="1400" b="1" u="sng" baseline="0"/>
            <a:t>starost ob zakolu </a:t>
          </a:r>
          <a:r>
            <a:rPr lang="sl-SI" sz="1400" b="1" baseline="0"/>
            <a:t>v številu dni!</a:t>
          </a:r>
        </a:p>
        <a:p>
          <a:r>
            <a:rPr lang="sl-SI" sz="1400" b="1"/>
            <a:t>3. Možnost: če razpolagaš s podatkom o topli masi trupa , lahko  telesno maso ob zakolu oceniš v celicah F46 do H47  (ni obvezno).</a:t>
          </a:r>
        </a:p>
        <a:p>
          <a:endParaRPr lang="sl-SI" sz="1400" b="1"/>
        </a:p>
      </xdr:txBody>
    </xdr:sp>
    <xdr:clientData/>
  </xdr:twoCellAnchor>
  <xdr:twoCellAnchor>
    <xdr:from>
      <xdr:col>8</xdr:col>
      <xdr:colOff>342899</xdr:colOff>
      <xdr:row>9</xdr:row>
      <xdr:rowOff>76201</xdr:rowOff>
    </xdr:from>
    <xdr:to>
      <xdr:col>59</xdr:col>
      <xdr:colOff>333375</xdr:colOff>
      <xdr:row>17</xdr:row>
      <xdr:rowOff>280147</xdr:rowOff>
    </xdr:to>
    <xdr:sp macro="" textlink="">
      <xdr:nvSpPr>
        <xdr:cNvPr id="15" name="Pravokotnik 14">
          <a:extLst>
            <a:ext uri="{FF2B5EF4-FFF2-40B4-BE49-F238E27FC236}">
              <a16:creationId xmlns:a16="http://schemas.microsoft.com/office/drawing/2014/main" id="{00000000-0008-0000-0000-00000F000000}"/>
            </a:ext>
          </a:extLst>
        </xdr:cNvPr>
        <xdr:cNvSpPr/>
      </xdr:nvSpPr>
      <xdr:spPr>
        <a:xfrm>
          <a:off x="7189693" y="1835525"/>
          <a:ext cx="12619506" cy="172794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466725</xdr:colOff>
      <xdr:row>18</xdr:row>
      <xdr:rowOff>66675</xdr:rowOff>
    </xdr:from>
    <xdr:to>
      <xdr:col>57</xdr:col>
      <xdr:colOff>438150</xdr:colOff>
      <xdr:row>45</xdr:row>
      <xdr:rowOff>68036</xdr:rowOff>
    </xdr:to>
    <xdr:sp macro="" textlink="">
      <xdr:nvSpPr>
        <xdr:cNvPr id="25" name="Pravokotnik 24">
          <a:extLst>
            <a:ext uri="{FF2B5EF4-FFF2-40B4-BE49-F238E27FC236}">
              <a16:creationId xmlns:a16="http://schemas.microsoft.com/office/drawing/2014/main" id="{00000000-0008-0000-0000-000019000000}"/>
            </a:ext>
          </a:extLst>
        </xdr:cNvPr>
        <xdr:cNvSpPr/>
      </xdr:nvSpPr>
      <xdr:spPr>
        <a:xfrm>
          <a:off x="15679511" y="3658961"/>
          <a:ext cx="4869996" cy="7131504"/>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581025</xdr:colOff>
      <xdr:row>19</xdr:row>
      <xdr:rowOff>57150</xdr:rowOff>
    </xdr:from>
    <xdr:to>
      <xdr:col>57</xdr:col>
      <xdr:colOff>209550</xdr:colOff>
      <xdr:row>44</xdr:row>
      <xdr:rowOff>870857</xdr:rowOff>
    </xdr:to>
    <xdr:sp macro="" textlink="">
      <xdr:nvSpPr>
        <xdr:cNvPr id="26" name="PoljeZBesedilom 25">
          <a:extLst>
            <a:ext uri="{FF2B5EF4-FFF2-40B4-BE49-F238E27FC236}">
              <a16:creationId xmlns:a16="http://schemas.microsoft.com/office/drawing/2014/main" id="{00000000-0008-0000-0000-00001A000000}"/>
            </a:ext>
          </a:extLst>
        </xdr:cNvPr>
        <xdr:cNvSpPr txBox="1"/>
      </xdr:nvSpPr>
      <xdr:spPr>
        <a:xfrm>
          <a:off x="15793811" y="3839936"/>
          <a:ext cx="4527096" cy="6732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V enačbah telesno maso izračunamo kot povprečje med telesno maso v tretjem mesecu starosti in telesno maso ob zakolu. </a:t>
          </a:r>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t>faktorja sta 28 za metan in 265 za didušikov oksid  (AR5, 2013).</a:t>
          </a:r>
        </a:p>
        <a:p>
          <a:endParaRPr lang="sl-SI" sz="1100"/>
        </a:p>
        <a:p>
          <a:pPr lvl="0"/>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p>
        <a:p>
          <a:r>
            <a:rPr lang="sl-SI" sz="1100" u="sng">
              <a:solidFill>
                <a:schemeClr val="dk1"/>
              </a:solidFill>
              <a:effectLst/>
              <a:latin typeface="+mn-lt"/>
              <a:ea typeface="+mn-ea"/>
              <a:cs typeface="+mn-cs"/>
              <a:hlinkClick xmlns:r="http://schemas.openxmlformats.org/officeDocument/2006/relationships" r:id=""/>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r>
            <a:rPr lang="sl-SI" sz="1100" u="sng">
              <a:solidFill>
                <a:schemeClr val="dk1"/>
              </a:solidFill>
              <a:effectLst/>
              <a:latin typeface="+mn-lt"/>
              <a:ea typeface="+mn-ea"/>
              <a:cs typeface="+mn-cs"/>
            </a:rPr>
            <a:t>.</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p>
        <a:p>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(eds.): IPCC, Switzerland.</a:t>
          </a:r>
        </a:p>
        <a:p>
          <a:endParaRPr lang="sl-SI" sz="1100"/>
        </a:p>
        <a:p>
          <a:r>
            <a:rPr lang="sl-SI" sz="1100"/>
            <a:t>Vir za enačbi</a:t>
          </a:r>
          <a:r>
            <a:rPr lang="sl-SI" sz="1100" baseline="0"/>
            <a:t> v celicah I46 in I47: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p>
        <a:p>
          <a:endParaRPr lang="sl-SI" sz="1100"/>
        </a:p>
      </xdr:txBody>
    </xdr:sp>
    <xdr:clientData/>
  </xdr:twoCellAnchor>
  <xdr:twoCellAnchor>
    <xdr:from>
      <xdr:col>0</xdr:col>
      <xdr:colOff>215712</xdr:colOff>
      <xdr:row>0</xdr:row>
      <xdr:rowOff>136711</xdr:rowOff>
    </xdr:from>
    <xdr:to>
      <xdr:col>46</xdr:col>
      <xdr:colOff>190500</xdr:colOff>
      <xdr:row>8</xdr:row>
      <xdr:rowOff>53227</xdr:rowOff>
    </xdr:to>
    <xdr:sp macro="" textlink="">
      <xdr:nvSpPr>
        <xdr:cNvPr id="20" name="Pravokotnik 19">
          <a:extLst>
            <a:ext uri="{FF2B5EF4-FFF2-40B4-BE49-F238E27FC236}">
              <a16:creationId xmlns:a16="http://schemas.microsoft.com/office/drawing/2014/main" id="{00000000-0008-0000-0000-000014000000}"/>
            </a:ext>
          </a:extLst>
        </xdr:cNvPr>
        <xdr:cNvSpPr/>
      </xdr:nvSpPr>
      <xdr:spPr>
        <a:xfrm>
          <a:off x="215712" y="136711"/>
          <a:ext cx="13152906" cy="1485340"/>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347382</xdr:colOff>
      <xdr:row>1</xdr:row>
      <xdr:rowOff>26334</xdr:rowOff>
    </xdr:from>
    <xdr:to>
      <xdr:col>46</xdr:col>
      <xdr:colOff>44823</xdr:colOff>
      <xdr:row>7</xdr:row>
      <xdr:rowOff>154081</xdr:rowOff>
    </xdr:to>
    <xdr:sp macro="" textlink="">
      <xdr:nvSpPr>
        <xdr:cNvPr id="21" name="PoljeZBesedilom 20">
          <a:extLst>
            <a:ext uri="{FF2B5EF4-FFF2-40B4-BE49-F238E27FC236}">
              <a16:creationId xmlns:a16="http://schemas.microsoft.com/office/drawing/2014/main" id="{00000000-0008-0000-0000-000015000000}"/>
            </a:ext>
          </a:extLst>
        </xdr:cNvPr>
        <xdr:cNvSpPr txBox="1"/>
      </xdr:nvSpPr>
      <xdr:spPr>
        <a:xfrm>
          <a:off x="347382" y="216834"/>
          <a:ext cx="12875559" cy="1315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ČE SO TELETA ROJENA NA KMETIJI ALI KUPLJENA PRI STAROSTI DO TREH MESECEV (za starejša teleta glej zavihek Nakup starejših telet)</a:t>
          </a:r>
        </a:p>
        <a:p>
          <a:endParaRPr lang="sl-SI" sz="2400" b="1" u="sng" baseline="0"/>
        </a:p>
      </xdr:txBody>
    </xdr:sp>
    <xdr:clientData/>
  </xdr:twoCellAnchor>
  <xdr:twoCellAnchor>
    <xdr:from>
      <xdr:col>2</xdr:col>
      <xdr:colOff>582706</xdr:colOff>
      <xdr:row>50</xdr:row>
      <xdr:rowOff>134471</xdr:rowOff>
    </xdr:from>
    <xdr:to>
      <xdr:col>5</xdr:col>
      <xdr:colOff>784412</xdr:colOff>
      <xdr:row>59</xdr:row>
      <xdr:rowOff>100854</xdr:rowOff>
    </xdr:to>
    <xdr:sp macro="" textlink="">
      <xdr:nvSpPr>
        <xdr:cNvPr id="37" name="Pravokoten oblaček 36">
          <a:extLst>
            <a:ext uri="{FF2B5EF4-FFF2-40B4-BE49-F238E27FC236}">
              <a16:creationId xmlns:a16="http://schemas.microsoft.com/office/drawing/2014/main" id="{00000000-0008-0000-0000-000025000000}"/>
            </a:ext>
          </a:extLst>
        </xdr:cNvPr>
        <xdr:cNvSpPr/>
      </xdr:nvSpPr>
      <xdr:spPr>
        <a:xfrm rot="10800000">
          <a:off x="1792941" y="11855824"/>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784412</xdr:colOff>
      <xdr:row>51</xdr:row>
      <xdr:rowOff>89647</xdr:rowOff>
    </xdr:from>
    <xdr:to>
      <xdr:col>5</xdr:col>
      <xdr:colOff>616324</xdr:colOff>
      <xdr:row>58</xdr:row>
      <xdr:rowOff>145677</xdr:rowOff>
    </xdr:to>
    <xdr:sp macro="" textlink="">
      <xdr:nvSpPr>
        <xdr:cNvPr id="42" name="PoljeZBesedilom 41">
          <a:extLst>
            <a:ext uri="{FF2B5EF4-FFF2-40B4-BE49-F238E27FC236}">
              <a16:creationId xmlns:a16="http://schemas.microsoft.com/office/drawing/2014/main" id="{00000000-0008-0000-0000-00002A000000}"/>
            </a:ext>
          </a:extLst>
        </xdr:cNvPr>
        <xdr:cNvSpPr txBox="1"/>
      </xdr:nvSpPr>
      <xdr:spPr>
        <a:xfrm>
          <a:off x="1994647" y="12001500"/>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941294</xdr:colOff>
      <xdr:row>50</xdr:row>
      <xdr:rowOff>123264</xdr:rowOff>
    </xdr:from>
    <xdr:to>
      <xdr:col>7</xdr:col>
      <xdr:colOff>1131794</xdr:colOff>
      <xdr:row>62</xdr:row>
      <xdr:rowOff>89648</xdr:rowOff>
    </xdr:to>
    <xdr:sp macro="" textlink="">
      <xdr:nvSpPr>
        <xdr:cNvPr id="44" name="Pravokoten oblaček 43">
          <a:extLst>
            <a:ext uri="{FF2B5EF4-FFF2-40B4-BE49-F238E27FC236}">
              <a16:creationId xmlns:a16="http://schemas.microsoft.com/office/drawing/2014/main" id="{00000000-0008-0000-0000-00002C000000}"/>
            </a:ext>
          </a:extLst>
        </xdr:cNvPr>
        <xdr:cNvSpPr/>
      </xdr:nvSpPr>
      <xdr:spPr>
        <a:xfrm rot="10800000">
          <a:off x="4157382" y="11844617"/>
          <a:ext cx="2207559" cy="2252384"/>
        </a:xfrm>
        <a:prstGeom prst="wedgeRectCallout">
          <a:avLst>
            <a:gd name="adj1" fmla="val -40283"/>
            <a:gd name="adj2" fmla="val 76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1154206</xdr:colOff>
      <xdr:row>51</xdr:row>
      <xdr:rowOff>78440</xdr:rowOff>
    </xdr:from>
    <xdr:to>
      <xdr:col>7</xdr:col>
      <xdr:colOff>974912</xdr:colOff>
      <xdr:row>61</xdr:row>
      <xdr:rowOff>44823</xdr:rowOff>
    </xdr:to>
    <xdr:sp macro="" textlink="">
      <xdr:nvSpPr>
        <xdr:cNvPr id="46" name="PoljeZBesedilom 45">
          <a:extLst>
            <a:ext uri="{FF2B5EF4-FFF2-40B4-BE49-F238E27FC236}">
              <a16:creationId xmlns:a16="http://schemas.microsoft.com/office/drawing/2014/main" id="{00000000-0008-0000-0000-00002E000000}"/>
            </a:ext>
          </a:extLst>
        </xdr:cNvPr>
        <xdr:cNvSpPr txBox="1"/>
      </xdr:nvSpPr>
      <xdr:spPr>
        <a:xfrm>
          <a:off x="4370294" y="11990293"/>
          <a:ext cx="1837765" cy="1871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a:t>
          </a:r>
          <a:r>
            <a:rPr lang="sl-SI" sz="1600" b="1" baseline="0">
              <a:latin typeface="+mn-lt"/>
            </a:rPr>
            <a:t> </a:t>
          </a:r>
          <a:endParaRPr lang="sl-SI" sz="1600" b="1">
            <a:latin typeface="+mn-lt"/>
          </a:endParaRPr>
        </a:p>
      </xdr:txBody>
    </xdr:sp>
    <xdr:clientData/>
  </xdr:twoCellAnchor>
  <xdr:twoCellAnchor>
    <xdr:from>
      <xdr:col>7</xdr:col>
      <xdr:colOff>1355912</xdr:colOff>
      <xdr:row>50</xdr:row>
      <xdr:rowOff>156882</xdr:rowOff>
    </xdr:from>
    <xdr:to>
      <xdr:col>40</xdr:col>
      <xdr:colOff>459442</xdr:colOff>
      <xdr:row>59</xdr:row>
      <xdr:rowOff>134471</xdr:rowOff>
    </xdr:to>
    <xdr:sp macro="" textlink="">
      <xdr:nvSpPr>
        <xdr:cNvPr id="47" name="Pravokoten oblaček 46">
          <a:extLst>
            <a:ext uri="{FF2B5EF4-FFF2-40B4-BE49-F238E27FC236}">
              <a16:creationId xmlns:a16="http://schemas.microsoft.com/office/drawing/2014/main" id="{00000000-0008-0000-0000-00002F000000}"/>
            </a:ext>
          </a:extLst>
        </xdr:cNvPr>
        <xdr:cNvSpPr/>
      </xdr:nvSpPr>
      <xdr:spPr>
        <a:xfrm rot="10800000">
          <a:off x="6444983" y="11995096"/>
          <a:ext cx="2205959" cy="1692089"/>
        </a:xfrm>
        <a:prstGeom prst="wedgeRectCallout">
          <a:avLst>
            <a:gd name="adj1" fmla="val -1146"/>
            <a:gd name="adj2" fmla="val 879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1557618</xdr:colOff>
      <xdr:row>51</xdr:row>
      <xdr:rowOff>89647</xdr:rowOff>
    </xdr:from>
    <xdr:to>
      <xdr:col>40</xdr:col>
      <xdr:colOff>291354</xdr:colOff>
      <xdr:row>58</xdr:row>
      <xdr:rowOff>123266</xdr:rowOff>
    </xdr:to>
    <xdr:sp macro="" textlink="">
      <xdr:nvSpPr>
        <xdr:cNvPr id="49" name="PoljeZBesedilom 48">
          <a:extLst>
            <a:ext uri="{FF2B5EF4-FFF2-40B4-BE49-F238E27FC236}">
              <a16:creationId xmlns:a16="http://schemas.microsoft.com/office/drawing/2014/main" id="{00000000-0008-0000-0000-000031000000}"/>
            </a:ext>
          </a:extLst>
        </xdr:cNvPr>
        <xdr:cNvSpPr txBox="1"/>
      </xdr:nvSpPr>
      <xdr:spPr>
        <a:xfrm>
          <a:off x="6790765" y="12001500"/>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537881</xdr:colOff>
      <xdr:row>18</xdr:row>
      <xdr:rowOff>123265</xdr:rowOff>
    </xdr:from>
    <xdr:to>
      <xdr:col>40</xdr:col>
      <xdr:colOff>45384</xdr:colOff>
      <xdr:row>32</xdr:row>
      <xdr:rowOff>132790</xdr:rowOff>
    </xdr:to>
    <xdr:sp macro="" textlink="">
      <xdr:nvSpPr>
        <xdr:cNvPr id="50" name="Pravokoten oblaček 49">
          <a:extLst>
            <a:ext uri="{FF2B5EF4-FFF2-40B4-BE49-F238E27FC236}">
              <a16:creationId xmlns:a16="http://schemas.microsoft.com/office/drawing/2014/main" id="{00000000-0008-0000-0000-000032000000}"/>
            </a:ext>
          </a:extLst>
        </xdr:cNvPr>
        <xdr:cNvSpPr/>
      </xdr:nvSpPr>
      <xdr:spPr>
        <a:xfrm>
          <a:off x="7810499" y="3697941"/>
          <a:ext cx="1927973" cy="2676525"/>
        </a:xfrm>
        <a:prstGeom prst="wedgeRectCallout">
          <a:avLst>
            <a:gd name="adj1" fmla="val 23028"/>
            <a:gd name="adj2" fmla="val 82424"/>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672353</xdr:colOff>
      <xdr:row>19</xdr:row>
      <xdr:rowOff>11206</xdr:rowOff>
    </xdr:from>
    <xdr:to>
      <xdr:col>8</xdr:col>
      <xdr:colOff>2338668</xdr:colOff>
      <xdr:row>31</xdr:row>
      <xdr:rowOff>49307</xdr:rowOff>
    </xdr:to>
    <xdr:sp macro="" textlink="">
      <xdr:nvSpPr>
        <xdr:cNvPr id="52" name="PoljeZBesedilom 51">
          <a:extLst>
            <a:ext uri="{FF2B5EF4-FFF2-40B4-BE49-F238E27FC236}">
              <a16:creationId xmlns:a16="http://schemas.microsoft.com/office/drawing/2014/main" id="{00000000-0008-0000-0000-000034000000}"/>
            </a:ext>
          </a:extLst>
        </xdr:cNvPr>
        <xdr:cNvSpPr txBox="1"/>
      </xdr:nvSpPr>
      <xdr:spPr>
        <a:xfrm>
          <a:off x="7944971" y="3776382"/>
          <a:ext cx="1666315"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twoCellAnchor>
    <xdr:from>
      <xdr:col>8</xdr:col>
      <xdr:colOff>435429</xdr:colOff>
      <xdr:row>9</xdr:row>
      <xdr:rowOff>76201</xdr:rowOff>
    </xdr:from>
    <xdr:to>
      <xdr:col>58</xdr:col>
      <xdr:colOff>253251</xdr:colOff>
      <xdr:row>17</xdr:row>
      <xdr:rowOff>172014</xdr:rowOff>
    </xdr:to>
    <xdr:sp macro="" textlink="">
      <xdr:nvSpPr>
        <xdr:cNvPr id="54" name="PoljeZBesedilom 53">
          <a:extLst>
            <a:ext uri="{FF2B5EF4-FFF2-40B4-BE49-F238E27FC236}">
              <a16:creationId xmlns:a16="http://schemas.microsoft.com/office/drawing/2014/main" id="{00000000-0008-0000-0000-000036000000}"/>
            </a:ext>
          </a:extLst>
        </xdr:cNvPr>
        <xdr:cNvSpPr txBox="1"/>
      </xdr:nvSpPr>
      <xdr:spPr>
        <a:xfrm>
          <a:off x="7130143" y="1845130"/>
          <a:ext cx="13846787"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C celici I40 je podatek o povprečnem dnevnem prirastu telesne mase (v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269502</xdr:colOff>
      <xdr:row>21</xdr:row>
      <xdr:rowOff>70597</xdr:rowOff>
    </xdr:from>
    <xdr:to>
      <xdr:col>5</xdr:col>
      <xdr:colOff>93008</xdr:colOff>
      <xdr:row>33</xdr:row>
      <xdr:rowOff>22972</xdr:rowOff>
    </xdr:to>
    <xdr:sp macro="" textlink="">
      <xdr:nvSpPr>
        <xdr:cNvPr id="2" name="Pravokoten oblaček 1">
          <a:extLst>
            <a:ext uri="{FF2B5EF4-FFF2-40B4-BE49-F238E27FC236}">
              <a16:creationId xmlns:a16="http://schemas.microsoft.com/office/drawing/2014/main" id="{00000000-0008-0000-0100-000002000000}"/>
            </a:ext>
          </a:extLst>
        </xdr:cNvPr>
        <xdr:cNvSpPr/>
      </xdr:nvSpPr>
      <xdr:spPr>
        <a:xfrm>
          <a:off x="1488702" y="4366372"/>
          <a:ext cx="1833281" cy="2238375"/>
        </a:xfrm>
        <a:prstGeom prst="wedgeRectCallout">
          <a:avLst>
            <a:gd name="adj1" fmla="val 56847"/>
            <a:gd name="adj2" fmla="val 864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1750361</xdr:colOff>
      <xdr:row>18</xdr:row>
      <xdr:rowOff>169770</xdr:rowOff>
    </xdr:from>
    <xdr:to>
      <xdr:col>8</xdr:col>
      <xdr:colOff>918884</xdr:colOff>
      <xdr:row>30</xdr:row>
      <xdr:rowOff>131670</xdr:rowOff>
    </xdr:to>
    <xdr:sp macro="" textlink="">
      <xdr:nvSpPr>
        <xdr:cNvPr id="3" name="Pravokoten oblaček 2">
          <a:extLst>
            <a:ext uri="{FF2B5EF4-FFF2-40B4-BE49-F238E27FC236}">
              <a16:creationId xmlns:a16="http://schemas.microsoft.com/office/drawing/2014/main" id="{00000000-0008-0000-0100-000003000000}"/>
            </a:ext>
          </a:extLst>
        </xdr:cNvPr>
        <xdr:cNvSpPr/>
      </xdr:nvSpPr>
      <xdr:spPr>
        <a:xfrm>
          <a:off x="7252449" y="4080623"/>
          <a:ext cx="3225053" cy="2247900"/>
        </a:xfrm>
        <a:prstGeom prst="wedgeRectCallout">
          <a:avLst>
            <a:gd name="adj1" fmla="val 27143"/>
            <a:gd name="adj2" fmla="val 1085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462242</xdr:colOff>
      <xdr:row>22</xdr:row>
      <xdr:rowOff>95809</xdr:rowOff>
    </xdr:from>
    <xdr:to>
      <xdr:col>4</xdr:col>
      <xdr:colOff>538441</xdr:colOff>
      <xdr:row>31</xdr:row>
      <xdr:rowOff>143434</xdr:rowOff>
    </xdr:to>
    <xdr:sp macro="" textlink="">
      <xdr:nvSpPr>
        <xdr:cNvPr id="4" name="PoljeZBesedilom 3">
          <a:extLst>
            <a:ext uri="{FF2B5EF4-FFF2-40B4-BE49-F238E27FC236}">
              <a16:creationId xmlns:a16="http://schemas.microsoft.com/office/drawing/2014/main" id="{00000000-0008-0000-0100-000004000000}"/>
            </a:ext>
          </a:extLst>
        </xdr:cNvPr>
        <xdr:cNvSpPr txBox="1"/>
      </xdr:nvSpPr>
      <xdr:spPr>
        <a:xfrm>
          <a:off x="1681442" y="4582084"/>
          <a:ext cx="1476374"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a:t>
          </a:r>
          <a:r>
            <a:rPr lang="sl-SI" sz="1600" b="1" u="sng" baseline="0"/>
            <a:t>kilogramih</a:t>
          </a:r>
          <a:r>
            <a:rPr lang="sl-SI" sz="1600" b="1" baseline="0"/>
            <a:t>!</a:t>
          </a:r>
        </a:p>
        <a:p>
          <a:r>
            <a:rPr lang="sl-SI" sz="1600" b="1" baseline="0"/>
            <a:t>primer: 650).</a:t>
          </a:r>
          <a:endParaRPr lang="sl-SI" sz="1600" b="1"/>
        </a:p>
      </xdr:txBody>
    </xdr:sp>
    <xdr:clientData/>
  </xdr:twoCellAnchor>
  <xdr:twoCellAnchor>
    <xdr:from>
      <xdr:col>7</xdr:col>
      <xdr:colOff>24653</xdr:colOff>
      <xdr:row>20</xdr:row>
      <xdr:rowOff>5042</xdr:rowOff>
    </xdr:from>
    <xdr:to>
      <xdr:col>8</xdr:col>
      <xdr:colOff>649942</xdr:colOff>
      <xdr:row>29</xdr:row>
      <xdr:rowOff>95250</xdr:rowOff>
    </xdr:to>
    <xdr:sp macro="" textlink="">
      <xdr:nvSpPr>
        <xdr:cNvPr id="5" name="PoljeZBesedilom 4">
          <a:extLst>
            <a:ext uri="{FF2B5EF4-FFF2-40B4-BE49-F238E27FC236}">
              <a16:creationId xmlns:a16="http://schemas.microsoft.com/office/drawing/2014/main" id="{00000000-0008-0000-0100-000005000000}"/>
            </a:ext>
          </a:extLst>
        </xdr:cNvPr>
        <xdr:cNvSpPr txBox="1"/>
      </xdr:nvSpPr>
      <xdr:spPr>
        <a:xfrm>
          <a:off x="6651332" y="4304899"/>
          <a:ext cx="2516681" cy="18047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a:t>
          </a:r>
          <a:r>
            <a:rPr lang="sl-SI" sz="1600" b="1" baseline="0"/>
            <a:t>korak: </a:t>
          </a:r>
        </a:p>
        <a:p>
          <a:r>
            <a:rPr lang="sl-SI" sz="1600" b="1" baseline="0"/>
            <a:t>Vstavi </a:t>
          </a:r>
          <a:r>
            <a:rPr lang="sl-SI" sz="1600" b="1" u="sng" baseline="0"/>
            <a:t>trajanje pitanja</a:t>
          </a:r>
        </a:p>
        <a:p>
          <a:r>
            <a:rPr lang="sl-SI" sz="1600" b="1" baseline="0"/>
            <a:t>(v </a:t>
          </a:r>
          <a:r>
            <a:rPr lang="sl-SI" sz="1600" b="1" u="sng" baseline="0"/>
            <a:t>številu dni</a:t>
          </a:r>
          <a:r>
            <a:rPr lang="sl-SI" sz="1600" b="1" baseline="0"/>
            <a:t>! Primer:</a:t>
          </a:r>
          <a:r>
            <a:rPr lang="sl-SI" sz="1600" b="1"/>
            <a:t> 366)</a:t>
          </a:r>
        </a:p>
        <a:p>
          <a:r>
            <a:rPr lang="sl-SI" sz="1600" b="1"/>
            <a:t>Trajanje</a:t>
          </a:r>
          <a:r>
            <a:rPr lang="sl-SI" sz="1600" b="1" baseline="0"/>
            <a:t> pitanja je število dni od dneva uhlevitve do dneva zakola.</a:t>
          </a:r>
          <a:endParaRPr lang="sl-SI" sz="1600" b="1"/>
        </a:p>
      </xdr:txBody>
    </xdr:sp>
    <xdr:clientData/>
  </xdr:twoCellAnchor>
  <xdr:twoCellAnchor>
    <xdr:from>
      <xdr:col>42</xdr:col>
      <xdr:colOff>1438275</xdr:colOff>
      <xdr:row>18</xdr:row>
      <xdr:rowOff>77881</xdr:rowOff>
    </xdr:from>
    <xdr:to>
      <xdr:col>46</xdr:col>
      <xdr:colOff>595033</xdr:colOff>
      <xdr:row>31</xdr:row>
      <xdr:rowOff>182656</xdr:rowOff>
    </xdr:to>
    <xdr:sp macro="" textlink="">
      <xdr:nvSpPr>
        <xdr:cNvPr id="6" name="Pravokoten oblaček 5">
          <a:extLst>
            <a:ext uri="{FF2B5EF4-FFF2-40B4-BE49-F238E27FC236}">
              <a16:creationId xmlns:a16="http://schemas.microsoft.com/office/drawing/2014/main" id="{00000000-0008-0000-0100-000006000000}"/>
            </a:ext>
          </a:extLst>
        </xdr:cNvPr>
        <xdr:cNvSpPr/>
      </xdr:nvSpPr>
      <xdr:spPr>
        <a:xfrm>
          <a:off x="14627599" y="3988734"/>
          <a:ext cx="2888316" cy="2581275"/>
        </a:xfrm>
        <a:prstGeom prst="wedgeRectCallout">
          <a:avLst>
            <a:gd name="adj1" fmla="val -104025"/>
            <a:gd name="adj2" fmla="val 91793"/>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44</xdr:col>
      <xdr:colOff>313764</xdr:colOff>
      <xdr:row>35</xdr:row>
      <xdr:rowOff>21291</xdr:rowOff>
    </xdr:from>
    <xdr:to>
      <xdr:col>47</xdr:col>
      <xdr:colOff>80121</xdr:colOff>
      <xdr:row>44</xdr:row>
      <xdr:rowOff>638735</xdr:rowOff>
    </xdr:to>
    <xdr:sp macro="" textlink="">
      <xdr:nvSpPr>
        <xdr:cNvPr id="7" name="Pravokoten oblaček 6">
          <a:extLst>
            <a:ext uri="{FF2B5EF4-FFF2-40B4-BE49-F238E27FC236}">
              <a16:creationId xmlns:a16="http://schemas.microsoft.com/office/drawing/2014/main" id="{00000000-0008-0000-0100-000007000000}"/>
            </a:ext>
          </a:extLst>
        </xdr:cNvPr>
        <xdr:cNvSpPr/>
      </xdr:nvSpPr>
      <xdr:spPr>
        <a:xfrm>
          <a:off x="16024411" y="7170644"/>
          <a:ext cx="1581710" cy="3463738"/>
        </a:xfrm>
        <a:prstGeom prst="wedgeRectCallout">
          <a:avLst>
            <a:gd name="adj1" fmla="val -99984"/>
            <a:gd name="adj2" fmla="val -32"/>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42</xdr:col>
      <xdr:colOff>1519518</xdr:colOff>
      <xdr:row>19</xdr:row>
      <xdr:rowOff>21851</xdr:rowOff>
    </xdr:from>
    <xdr:to>
      <xdr:col>46</xdr:col>
      <xdr:colOff>470647</xdr:colOff>
      <xdr:row>30</xdr:row>
      <xdr:rowOff>174250</xdr:rowOff>
    </xdr:to>
    <xdr:sp macro="" textlink="">
      <xdr:nvSpPr>
        <xdr:cNvPr id="8" name="PoljeZBesedilom 7">
          <a:extLst>
            <a:ext uri="{FF2B5EF4-FFF2-40B4-BE49-F238E27FC236}">
              <a16:creationId xmlns:a16="http://schemas.microsoft.com/office/drawing/2014/main" id="{00000000-0008-0000-0100-000008000000}"/>
            </a:ext>
          </a:extLst>
        </xdr:cNvPr>
        <xdr:cNvSpPr txBox="1"/>
      </xdr:nvSpPr>
      <xdr:spPr>
        <a:xfrm>
          <a:off x="14708842" y="4123204"/>
          <a:ext cx="2682687"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44</xdr:col>
      <xdr:colOff>385482</xdr:colOff>
      <xdr:row>35</xdr:row>
      <xdr:rowOff>161366</xdr:rowOff>
    </xdr:from>
    <xdr:to>
      <xdr:col>47</xdr:col>
      <xdr:colOff>47064</xdr:colOff>
      <xdr:row>44</xdr:row>
      <xdr:rowOff>459441</xdr:rowOff>
    </xdr:to>
    <xdr:sp macro="" textlink="">
      <xdr:nvSpPr>
        <xdr:cNvPr id="9" name="PoljeZBesedilom 8">
          <a:extLst>
            <a:ext uri="{FF2B5EF4-FFF2-40B4-BE49-F238E27FC236}">
              <a16:creationId xmlns:a16="http://schemas.microsoft.com/office/drawing/2014/main" id="{00000000-0008-0000-0100-000009000000}"/>
            </a:ext>
          </a:extLst>
        </xdr:cNvPr>
        <xdr:cNvSpPr txBox="1"/>
      </xdr:nvSpPr>
      <xdr:spPr>
        <a:xfrm>
          <a:off x="16096129" y="7310719"/>
          <a:ext cx="1476935" cy="3144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Rezultat pomeni količino plinov na kilogram prirasta telesne mase.</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 </a:t>
          </a:r>
          <a:endParaRPr lang="sl-SI" sz="1600" b="1"/>
        </a:p>
      </xdr:txBody>
    </xdr:sp>
    <xdr:clientData/>
  </xdr:twoCellAnchor>
  <xdr:twoCellAnchor>
    <xdr:from>
      <xdr:col>0</xdr:col>
      <xdr:colOff>171450</xdr:colOff>
      <xdr:row>9</xdr:row>
      <xdr:rowOff>57151</xdr:rowOff>
    </xdr:from>
    <xdr:to>
      <xdr:col>6</xdr:col>
      <xdr:colOff>941295</xdr:colOff>
      <xdr:row>17</xdr:row>
      <xdr:rowOff>425823</xdr:rowOff>
    </xdr:to>
    <xdr:sp macro="" textlink="">
      <xdr:nvSpPr>
        <xdr:cNvPr id="10" name="Pravokotnik 9">
          <a:extLst>
            <a:ext uri="{FF2B5EF4-FFF2-40B4-BE49-F238E27FC236}">
              <a16:creationId xmlns:a16="http://schemas.microsoft.com/office/drawing/2014/main" id="{00000000-0008-0000-0100-00000A000000}"/>
            </a:ext>
          </a:extLst>
        </xdr:cNvPr>
        <xdr:cNvSpPr/>
      </xdr:nvSpPr>
      <xdr:spPr>
        <a:xfrm>
          <a:off x="171450" y="1816475"/>
          <a:ext cx="6271933" cy="18926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366993</xdr:colOff>
      <xdr:row>9</xdr:row>
      <xdr:rowOff>143995</xdr:rowOff>
    </xdr:from>
    <xdr:to>
      <xdr:col>6</xdr:col>
      <xdr:colOff>862854</xdr:colOff>
      <xdr:row>17</xdr:row>
      <xdr:rowOff>291352</xdr:rowOff>
    </xdr:to>
    <xdr:sp macro="" textlink="">
      <xdr:nvSpPr>
        <xdr:cNvPr id="11" name="PoljeZBesedilom 10">
          <a:extLst>
            <a:ext uri="{FF2B5EF4-FFF2-40B4-BE49-F238E27FC236}">
              <a16:creationId xmlns:a16="http://schemas.microsoft.com/office/drawing/2014/main" id="{00000000-0008-0000-0100-00000B000000}"/>
            </a:ext>
          </a:extLst>
        </xdr:cNvPr>
        <xdr:cNvSpPr txBox="1"/>
      </xdr:nvSpPr>
      <xdr:spPr>
        <a:xfrm>
          <a:off x="366993" y="1903319"/>
          <a:ext cx="5997949" cy="1671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celice F40, G40 in I40. </a:t>
          </a:r>
        </a:p>
        <a:p>
          <a:r>
            <a:rPr lang="sl-SI" sz="1400" b="1" baseline="0"/>
            <a:t>1. V celico F40 vnesi </a:t>
          </a:r>
          <a:r>
            <a:rPr lang="sl-SI" sz="1400" b="1" u="sng" baseline="0"/>
            <a:t>telesno maso </a:t>
          </a:r>
          <a:r>
            <a:rPr lang="sl-SI" sz="1400" b="1" baseline="0"/>
            <a:t>ob </a:t>
          </a:r>
          <a:r>
            <a:rPr lang="sl-SI" sz="1400" b="1" u="sng" baseline="0"/>
            <a:t>zakolu</a:t>
          </a:r>
          <a:r>
            <a:rPr lang="sl-SI" sz="1400" b="1" baseline="0"/>
            <a:t> v kilogramih!</a:t>
          </a:r>
        </a:p>
        <a:p>
          <a:r>
            <a:rPr lang="sl-SI" sz="1400" b="1" baseline="0"/>
            <a:t>2. V celico G40 vnesi </a:t>
          </a:r>
          <a:r>
            <a:rPr lang="sl-SI" sz="1400" b="1" u="sng" baseline="0">
              <a:solidFill>
                <a:schemeClr val="dk1"/>
              </a:solidFill>
              <a:effectLst/>
              <a:latin typeface="+mn-lt"/>
              <a:ea typeface="+mn-ea"/>
              <a:cs typeface="+mn-cs"/>
            </a:rPr>
            <a:t>telesno maso </a:t>
          </a:r>
          <a:r>
            <a:rPr lang="sl-SI" sz="1400" b="1" baseline="0">
              <a:solidFill>
                <a:schemeClr val="dk1"/>
              </a:solidFill>
              <a:effectLst/>
              <a:latin typeface="+mn-lt"/>
              <a:ea typeface="+mn-ea"/>
              <a:cs typeface="+mn-cs"/>
            </a:rPr>
            <a:t>ob </a:t>
          </a:r>
          <a:r>
            <a:rPr lang="sl-SI" sz="1400" b="1" u="sng" baseline="0">
              <a:solidFill>
                <a:schemeClr val="dk1"/>
              </a:solidFill>
              <a:effectLst/>
              <a:latin typeface="+mn-lt"/>
              <a:ea typeface="+mn-ea"/>
              <a:cs typeface="+mn-cs"/>
            </a:rPr>
            <a:t>uhlevitvi</a:t>
          </a:r>
          <a:r>
            <a:rPr lang="sl-SI" sz="1400" b="1" baseline="0">
              <a:solidFill>
                <a:schemeClr val="dk1"/>
              </a:solidFill>
              <a:effectLst/>
              <a:latin typeface="+mn-lt"/>
              <a:ea typeface="+mn-ea"/>
              <a:cs typeface="+mn-cs"/>
            </a:rPr>
            <a:t> v kilogramih</a:t>
          </a:r>
          <a:r>
            <a:rPr lang="sl-SI" sz="1400" b="1" baseline="0"/>
            <a:t>!</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3. V celico I40 vnesi </a:t>
          </a:r>
          <a:r>
            <a:rPr lang="sl-SI" sz="1400" b="1" u="sng" baseline="0">
              <a:solidFill>
                <a:schemeClr val="dk1"/>
              </a:solidFill>
              <a:effectLst/>
              <a:latin typeface="+mn-lt"/>
              <a:ea typeface="+mn-ea"/>
              <a:cs typeface="+mn-cs"/>
            </a:rPr>
            <a:t>trajanje pitanja </a:t>
          </a:r>
          <a:r>
            <a:rPr lang="sl-SI" sz="1400" b="1" baseline="0">
              <a:solidFill>
                <a:schemeClr val="dk1"/>
              </a:solidFill>
              <a:effectLst/>
              <a:latin typeface="+mn-lt"/>
              <a:ea typeface="+mn-ea"/>
              <a:cs typeface="+mn-cs"/>
            </a:rPr>
            <a:t>v številu dni!</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4. Možnost: če razpolagaš s podatkom o topli masi trupa , lahko lahko  telesno maso ob zakolu oceniš v celicah F46 do H47  (ni obvezno).   </a:t>
          </a:r>
          <a:endParaRPr lang="sl-SI" sz="1400" b="1"/>
        </a:p>
      </xdr:txBody>
    </xdr:sp>
    <xdr:clientData/>
  </xdr:twoCellAnchor>
  <xdr:twoCellAnchor>
    <xdr:from>
      <xdr:col>47</xdr:col>
      <xdr:colOff>466725</xdr:colOff>
      <xdr:row>18</xdr:row>
      <xdr:rowOff>66675</xdr:rowOff>
    </xdr:from>
    <xdr:to>
      <xdr:col>55</xdr:col>
      <xdr:colOff>438150</xdr:colOff>
      <xdr:row>50</xdr:row>
      <xdr:rowOff>95250</xdr:rowOff>
    </xdr:to>
    <xdr:sp macro="" textlink="">
      <xdr:nvSpPr>
        <xdr:cNvPr id="12" name="Pravokotnik 11">
          <a:extLst>
            <a:ext uri="{FF2B5EF4-FFF2-40B4-BE49-F238E27FC236}">
              <a16:creationId xmlns:a16="http://schemas.microsoft.com/office/drawing/2014/main" id="{00000000-0008-0000-0100-00000C000000}"/>
            </a:ext>
          </a:extLst>
        </xdr:cNvPr>
        <xdr:cNvSpPr/>
      </xdr:nvSpPr>
      <xdr:spPr>
        <a:xfrm>
          <a:off x="17625332" y="3985532"/>
          <a:ext cx="4869997" cy="8410575"/>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47</xdr:col>
      <xdr:colOff>581025</xdr:colOff>
      <xdr:row>19</xdr:row>
      <xdr:rowOff>57149</xdr:rowOff>
    </xdr:from>
    <xdr:to>
      <xdr:col>55</xdr:col>
      <xdr:colOff>331304</xdr:colOff>
      <xdr:row>49</xdr:row>
      <xdr:rowOff>81643</xdr:rowOff>
    </xdr:to>
    <xdr:sp macro="" textlink="">
      <xdr:nvSpPr>
        <xdr:cNvPr id="13" name="PoljeZBesedilom 12">
          <a:extLst>
            <a:ext uri="{FF2B5EF4-FFF2-40B4-BE49-F238E27FC236}">
              <a16:creationId xmlns:a16="http://schemas.microsoft.com/office/drawing/2014/main" id="{00000000-0008-0000-0100-00000D000000}"/>
            </a:ext>
          </a:extLst>
        </xdr:cNvPr>
        <xdr:cNvSpPr txBox="1"/>
      </xdr:nvSpPr>
      <xdr:spPr>
        <a:xfrm>
          <a:off x="17739632" y="4166506"/>
          <a:ext cx="4648851" cy="8025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baseline="0"/>
            <a:t>Enota za vse telesne mase je kg:</a:t>
          </a:r>
        </a:p>
        <a:p>
          <a:r>
            <a:rPr lang="sl-SI" sz="1100" b="0" i="0" u="none" strike="noStrike">
              <a:solidFill>
                <a:schemeClr val="dk1"/>
              </a:solidFill>
              <a:effectLst/>
              <a:latin typeface="+mn-lt"/>
              <a:ea typeface="+mn-ea"/>
              <a:cs typeface="+mn-cs"/>
            </a:rPr>
            <a:t>1.       Telesna masa je masa živali ob zakolu.</a:t>
          </a:r>
          <a:r>
            <a:rPr lang="sl-SI"/>
            <a:t> </a:t>
          </a:r>
        </a:p>
        <a:p>
          <a:r>
            <a:rPr lang="sl-SI" sz="1100" b="0" i="0" u="none" strike="noStrike">
              <a:solidFill>
                <a:schemeClr val="dk1"/>
              </a:solidFill>
              <a:effectLst/>
              <a:latin typeface="+mn-lt"/>
              <a:ea typeface="+mn-ea"/>
              <a:cs typeface="+mn-cs"/>
            </a:rPr>
            <a:t>2.       Masa ob uhlevitvi je telesna masa ob uhlevitvi.</a:t>
          </a:r>
          <a:r>
            <a:rPr lang="sl-SI"/>
            <a:t> </a:t>
          </a:r>
        </a:p>
        <a:p>
          <a:r>
            <a:rPr lang="sl-SI" sz="1100" b="0" i="0" u="none" strike="noStrike">
              <a:solidFill>
                <a:schemeClr val="dk1"/>
              </a:solidFill>
              <a:effectLst/>
              <a:latin typeface="+mn-lt"/>
              <a:ea typeface="+mn-ea"/>
              <a:cs typeface="+mn-cs"/>
            </a:rPr>
            <a:t>3.       Neto prirast telesne mase je razlika med telesno maso ob zakolu in telesno maso ob uhlevitvi.</a:t>
          </a:r>
          <a:r>
            <a:rPr lang="sl-SI"/>
            <a:t> </a:t>
          </a:r>
        </a:p>
        <a:p>
          <a:r>
            <a:rPr lang="sl-SI" sz="1100" b="0" i="0" u="none" strike="noStrike">
              <a:solidFill>
                <a:schemeClr val="dk1"/>
              </a:solidFill>
              <a:effectLst/>
              <a:latin typeface="+mn-lt"/>
              <a:ea typeface="+mn-ea"/>
              <a:cs typeface="+mn-cs"/>
            </a:rPr>
            <a:t>4.       Trajanje pitanja je število dni od dneva uhlevitve in dneva zakola.</a:t>
          </a:r>
          <a:r>
            <a:rPr lang="sl-SI"/>
            <a:t> </a:t>
          </a:r>
          <a:r>
            <a:rPr lang="sl-SI" sz="1100" b="0" i="0" u="none" strike="noStrike">
              <a:solidFill>
                <a:schemeClr val="dk1"/>
              </a:solidFill>
              <a:effectLst/>
              <a:latin typeface="+mn-lt"/>
              <a:ea typeface="+mn-ea"/>
              <a:cs typeface="+mn-cs"/>
            </a:rPr>
            <a:t>5.       Prirast telesne mase je neto prirast telesne mase deljen z dobo pitanja.</a:t>
          </a:r>
          <a:r>
            <a:rPr lang="sl-SI"/>
            <a:t> </a:t>
          </a:r>
        </a:p>
        <a:p>
          <a:r>
            <a:rPr lang="sl-SI" sz="1100" b="0" i="0" u="none" strike="noStrike">
              <a:solidFill>
                <a:schemeClr val="dk1"/>
              </a:solidFill>
              <a:effectLst/>
              <a:latin typeface="+mn-lt"/>
              <a:ea typeface="+mn-ea"/>
              <a:cs typeface="+mn-cs"/>
            </a:rPr>
            <a:t>6.       Masa povprečna je povprečna masa med telesno maso ob zakolu in telesno masao ob uhlevitvi.</a:t>
          </a:r>
          <a:r>
            <a:rPr lang="sl-SI"/>
            <a:t>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solidFill>
                <a:schemeClr val="dk1"/>
              </a:solidFill>
              <a:effectLst/>
              <a:latin typeface="+mn-lt"/>
              <a:ea typeface="+mn-ea"/>
              <a:cs typeface="+mn-cs"/>
            </a:rPr>
            <a:t>faktorja sta 28 za metan in 265 za didušikov oksid</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(AR5, 2013).</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endParaRPr lang="sl-SI">
            <a:effectLst/>
          </a:endParaRPr>
        </a:p>
        <a:p>
          <a:r>
            <a:rPr lang="sl-SI" sz="1100" u="sng">
              <a:solidFill>
                <a:schemeClr val="dk1"/>
              </a:solidFill>
              <a:effectLst/>
              <a:latin typeface="+mn-lt"/>
              <a:ea typeface="+mn-ea"/>
              <a:cs typeface="+mn-cs"/>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endParaRPr lang="sl-SI" sz="1100">
            <a:solidFill>
              <a:schemeClr val="dk1"/>
            </a:solidFill>
            <a:effectLst/>
            <a:latin typeface="+mn-lt"/>
            <a:ea typeface="+mn-ea"/>
            <a:cs typeface="+mn-cs"/>
          </a:endParaRPr>
        </a:p>
        <a:p>
          <a:endParaRPr lang="sl-SI">
            <a:effectLst/>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endParaRPr lang="sl-SI">
            <a:effectLst/>
          </a:endParaRPr>
        </a:p>
        <a:p>
          <a:r>
            <a:rPr lang="sl-SI" sz="1100">
              <a:solidFill>
                <a:schemeClr val="dk1"/>
              </a:solidFill>
              <a:effectLst/>
              <a:latin typeface="+mn-lt"/>
              <a:ea typeface="+mn-ea"/>
              <a:cs typeface="+mn-cs"/>
            </a:rPr>
            <a:t> </a:t>
          </a:r>
          <a:endParaRPr lang="sl-SI">
            <a:effectLst/>
          </a:endParaRPr>
        </a:p>
        <a:p>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a:t>
          </a:r>
        </a:p>
        <a:p>
          <a:r>
            <a:rPr lang="sl-SI" sz="1100">
              <a:solidFill>
                <a:schemeClr val="dk1"/>
              </a:solidFill>
              <a:effectLst/>
              <a:latin typeface="+mn-lt"/>
              <a:ea typeface="+mn-ea"/>
              <a:cs typeface="+mn-cs"/>
            </a:rPr>
            <a:t>eds.): IPCC, Switzerland.</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Vir za enačbi</a:t>
          </a:r>
          <a:r>
            <a:rPr lang="sl-SI" sz="1100" baseline="0">
              <a:solidFill>
                <a:schemeClr val="dk1"/>
              </a:solidFill>
              <a:effectLst/>
              <a:latin typeface="+mn-lt"/>
              <a:ea typeface="+mn-ea"/>
              <a:cs typeface="+mn-cs"/>
            </a:rPr>
            <a:t> v celicah I46 in I47: </a:t>
          </a:r>
          <a:endParaRPr lang="sl-SI">
            <a:effectLst/>
          </a:endParaRPr>
        </a:p>
        <a:p>
          <a:pPr eaLnBrk="1" fontAlgn="auto" latinLnBrk="0" hangingPunct="1"/>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endParaRPr lang="sl-SI">
            <a:effectLst/>
          </a:endParaRPr>
        </a:p>
        <a:p>
          <a:endParaRPr lang="sl-SI">
            <a:effectLst/>
          </a:endParaRPr>
        </a:p>
      </xdr:txBody>
    </xdr:sp>
    <xdr:clientData/>
  </xdr:twoCellAnchor>
  <xdr:twoCellAnchor>
    <xdr:from>
      <xdr:col>5</xdr:col>
      <xdr:colOff>1299882</xdr:colOff>
      <xdr:row>19</xdr:row>
      <xdr:rowOff>67235</xdr:rowOff>
    </xdr:from>
    <xdr:to>
      <xdr:col>6</xdr:col>
      <xdr:colOff>1546411</xdr:colOff>
      <xdr:row>32</xdr:row>
      <xdr:rowOff>67235</xdr:rowOff>
    </xdr:to>
    <xdr:sp macro="" textlink="">
      <xdr:nvSpPr>
        <xdr:cNvPr id="14" name="Pravokoten oblaček 13">
          <a:extLst>
            <a:ext uri="{FF2B5EF4-FFF2-40B4-BE49-F238E27FC236}">
              <a16:creationId xmlns:a16="http://schemas.microsoft.com/office/drawing/2014/main" id="{00000000-0008-0000-0100-00000E000000}"/>
            </a:ext>
          </a:extLst>
        </xdr:cNvPr>
        <xdr:cNvSpPr/>
      </xdr:nvSpPr>
      <xdr:spPr>
        <a:xfrm flipV="1">
          <a:off x="4528857" y="3982010"/>
          <a:ext cx="2532529" cy="2476500"/>
        </a:xfrm>
        <a:prstGeom prst="wedgeRectCallout">
          <a:avLst>
            <a:gd name="adj1" fmla="val 23914"/>
            <a:gd name="adj2" fmla="val -80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1456765</xdr:colOff>
      <xdr:row>20</xdr:row>
      <xdr:rowOff>50665</xdr:rowOff>
    </xdr:from>
    <xdr:to>
      <xdr:col>6</xdr:col>
      <xdr:colOff>1333501</xdr:colOff>
      <xdr:row>31</xdr:row>
      <xdr:rowOff>44823</xdr:rowOff>
    </xdr:to>
    <xdr:sp macro="" textlink="">
      <xdr:nvSpPr>
        <xdr:cNvPr id="15" name="PoljeZBesedilom 14">
          <a:extLst>
            <a:ext uri="{FF2B5EF4-FFF2-40B4-BE49-F238E27FC236}">
              <a16:creationId xmlns:a16="http://schemas.microsoft.com/office/drawing/2014/main" id="{00000000-0008-0000-0100-00000F000000}"/>
            </a:ext>
          </a:extLst>
        </xdr:cNvPr>
        <xdr:cNvSpPr txBox="1"/>
      </xdr:nvSpPr>
      <xdr:spPr>
        <a:xfrm>
          <a:off x="4685740" y="4155940"/>
          <a:ext cx="2162736" cy="208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telesno maso ob uhlevitvi</a:t>
          </a:r>
        </a:p>
        <a:p>
          <a:r>
            <a:rPr lang="sl-SI" sz="1600" b="1" baseline="0"/>
            <a:t>(</a:t>
          </a:r>
          <a:r>
            <a:rPr lang="sl-SI" sz="1600" b="1" baseline="0">
              <a:solidFill>
                <a:schemeClr val="dk1"/>
              </a:solidFill>
              <a:effectLst/>
              <a:latin typeface="+mn-lt"/>
              <a:ea typeface="+mn-ea"/>
              <a:cs typeface="+mn-cs"/>
            </a:rPr>
            <a:t>v </a:t>
          </a:r>
          <a:r>
            <a:rPr lang="sl-SI" sz="1600" b="1" u="sng" baseline="0">
              <a:solidFill>
                <a:schemeClr val="dk1"/>
              </a:solidFill>
              <a:effectLst/>
              <a:latin typeface="+mn-lt"/>
              <a:ea typeface="+mn-ea"/>
              <a:cs typeface="+mn-cs"/>
            </a:rPr>
            <a:t>kilogramih</a:t>
          </a:r>
          <a:r>
            <a:rPr lang="sl-SI" sz="1600" b="1" baseline="0">
              <a:solidFill>
                <a:schemeClr val="dk1"/>
              </a:solidFill>
              <a:effectLst/>
              <a:latin typeface="+mn-lt"/>
              <a:ea typeface="+mn-ea"/>
              <a:cs typeface="+mn-cs"/>
            </a:rPr>
            <a:t>! P</a:t>
          </a:r>
          <a:r>
            <a:rPr lang="sl-SI" sz="1600" b="1"/>
            <a:t>rimer: 250).</a:t>
          </a:r>
        </a:p>
      </xdr:txBody>
    </xdr:sp>
    <xdr:clientData/>
  </xdr:twoCellAnchor>
  <xdr:twoCellAnchor>
    <xdr:from>
      <xdr:col>40</xdr:col>
      <xdr:colOff>481854</xdr:colOff>
      <xdr:row>18</xdr:row>
      <xdr:rowOff>62751</xdr:rowOff>
    </xdr:from>
    <xdr:to>
      <xdr:col>42</xdr:col>
      <xdr:colOff>997884</xdr:colOff>
      <xdr:row>32</xdr:row>
      <xdr:rowOff>72276</xdr:rowOff>
    </xdr:to>
    <xdr:sp macro="" textlink="">
      <xdr:nvSpPr>
        <xdr:cNvPr id="16" name="Pravokoten oblaček 15">
          <a:extLst>
            <a:ext uri="{FF2B5EF4-FFF2-40B4-BE49-F238E27FC236}">
              <a16:creationId xmlns:a16="http://schemas.microsoft.com/office/drawing/2014/main" id="{00000000-0008-0000-0100-000010000000}"/>
            </a:ext>
          </a:extLst>
        </xdr:cNvPr>
        <xdr:cNvSpPr/>
      </xdr:nvSpPr>
      <xdr:spPr>
        <a:xfrm>
          <a:off x="12460942" y="3973604"/>
          <a:ext cx="1726266" cy="2676525"/>
        </a:xfrm>
        <a:prstGeom prst="wedgeRectCallout">
          <a:avLst>
            <a:gd name="adj1" fmla="val -53571"/>
            <a:gd name="adj2" fmla="val 85355"/>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587189</xdr:colOff>
      <xdr:row>18</xdr:row>
      <xdr:rowOff>183774</xdr:rowOff>
    </xdr:from>
    <xdr:to>
      <xdr:col>42</xdr:col>
      <xdr:colOff>920003</xdr:colOff>
      <xdr:row>31</xdr:row>
      <xdr:rowOff>31375</xdr:rowOff>
    </xdr:to>
    <xdr:sp macro="" textlink="">
      <xdr:nvSpPr>
        <xdr:cNvPr id="17" name="PoljeZBesedilom 16">
          <a:extLst>
            <a:ext uri="{FF2B5EF4-FFF2-40B4-BE49-F238E27FC236}">
              <a16:creationId xmlns:a16="http://schemas.microsoft.com/office/drawing/2014/main" id="{00000000-0008-0000-0100-000011000000}"/>
            </a:ext>
          </a:extLst>
        </xdr:cNvPr>
        <xdr:cNvSpPr txBox="1"/>
      </xdr:nvSpPr>
      <xdr:spPr>
        <a:xfrm>
          <a:off x="12566277" y="4094627"/>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600" baseline="-25000">
              <a:solidFill>
                <a:schemeClr val="dk1"/>
              </a:solidFill>
              <a:effectLst/>
              <a:latin typeface="+mn-lt"/>
              <a:ea typeface="+mn-ea"/>
              <a:cs typeface="+mn-cs"/>
            </a:rPr>
            <a:t>2</a:t>
          </a:r>
          <a:r>
            <a:rPr lang="sl-SI" sz="1600" b="1" baseline="0"/>
            <a:t> ekv/</a:t>
          </a:r>
          <a:r>
            <a:rPr lang="sl-SI" sz="1600" b="1" baseline="0">
              <a:solidFill>
                <a:schemeClr val="dk1"/>
              </a:solidFill>
              <a:effectLst/>
              <a:latin typeface="+mn-lt"/>
              <a:ea typeface="+mn-ea"/>
              <a:cs typeface="+mn-cs"/>
            </a:rPr>
            <a:t>doba pitanja</a:t>
          </a:r>
          <a:r>
            <a:rPr lang="sl-SI" sz="1600" b="1" baseline="0"/>
            <a:t>'.</a:t>
          </a:r>
          <a:endParaRPr lang="sl-SI" sz="1600" b="1"/>
        </a:p>
      </xdr:txBody>
    </xdr:sp>
    <xdr:clientData/>
  </xdr:twoCellAnchor>
  <xdr:twoCellAnchor>
    <xdr:from>
      <xdr:col>6</xdr:col>
      <xdr:colOff>1953185</xdr:colOff>
      <xdr:row>9</xdr:row>
      <xdr:rowOff>78439</xdr:rowOff>
    </xdr:from>
    <xdr:to>
      <xdr:col>53</xdr:col>
      <xdr:colOff>96931</xdr:colOff>
      <xdr:row>17</xdr:row>
      <xdr:rowOff>448235</xdr:rowOff>
    </xdr:to>
    <xdr:sp macro="" textlink="">
      <xdr:nvSpPr>
        <xdr:cNvPr id="18" name="Pravokotnik 17">
          <a:extLst>
            <a:ext uri="{FF2B5EF4-FFF2-40B4-BE49-F238E27FC236}">
              <a16:creationId xmlns:a16="http://schemas.microsoft.com/office/drawing/2014/main" id="{00000000-0008-0000-0100-000012000000}"/>
            </a:ext>
          </a:extLst>
        </xdr:cNvPr>
        <xdr:cNvSpPr/>
      </xdr:nvSpPr>
      <xdr:spPr>
        <a:xfrm>
          <a:off x="7455273" y="1837763"/>
          <a:ext cx="13798364" cy="189379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98532</xdr:colOff>
      <xdr:row>10</xdr:row>
      <xdr:rowOff>49863</xdr:rowOff>
    </xdr:from>
    <xdr:to>
      <xdr:col>53</xdr:col>
      <xdr:colOff>61152</xdr:colOff>
      <xdr:row>17</xdr:row>
      <xdr:rowOff>336176</xdr:rowOff>
    </xdr:to>
    <xdr:sp macro="" textlink="">
      <xdr:nvSpPr>
        <xdr:cNvPr id="19" name="PoljeZBesedilom 18">
          <a:extLst>
            <a:ext uri="{FF2B5EF4-FFF2-40B4-BE49-F238E27FC236}">
              <a16:creationId xmlns:a16="http://schemas.microsoft.com/office/drawing/2014/main" id="{00000000-0008-0000-0100-000013000000}"/>
            </a:ext>
          </a:extLst>
        </xdr:cNvPr>
        <xdr:cNvSpPr txBox="1"/>
      </xdr:nvSpPr>
      <xdr:spPr>
        <a:xfrm>
          <a:off x="6725211" y="2009292"/>
          <a:ext cx="14209298"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V celici J40 je podatek o povprečnem dnevnem prirastu telesne mase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twoCellAnchor>
    <xdr:from>
      <xdr:col>0</xdr:col>
      <xdr:colOff>298635</xdr:colOff>
      <xdr:row>0</xdr:row>
      <xdr:rowOff>159123</xdr:rowOff>
    </xdr:from>
    <xdr:to>
      <xdr:col>42</xdr:col>
      <xdr:colOff>1703294</xdr:colOff>
      <xdr:row>8</xdr:row>
      <xdr:rowOff>22411</xdr:rowOff>
    </xdr:to>
    <xdr:sp macro="" textlink="">
      <xdr:nvSpPr>
        <xdr:cNvPr id="20" name="Pravokotnik 19">
          <a:extLst>
            <a:ext uri="{FF2B5EF4-FFF2-40B4-BE49-F238E27FC236}">
              <a16:creationId xmlns:a16="http://schemas.microsoft.com/office/drawing/2014/main" id="{00000000-0008-0000-0100-000014000000}"/>
            </a:ext>
          </a:extLst>
        </xdr:cNvPr>
        <xdr:cNvSpPr/>
      </xdr:nvSpPr>
      <xdr:spPr>
        <a:xfrm>
          <a:off x="298635" y="159123"/>
          <a:ext cx="14593983" cy="1432112"/>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435348</xdr:colOff>
      <xdr:row>1</xdr:row>
      <xdr:rowOff>71156</xdr:rowOff>
    </xdr:from>
    <xdr:to>
      <xdr:col>42</xdr:col>
      <xdr:colOff>1523999</xdr:colOff>
      <xdr:row>7</xdr:row>
      <xdr:rowOff>123263</xdr:rowOff>
    </xdr:to>
    <xdr:sp macro="" textlink="">
      <xdr:nvSpPr>
        <xdr:cNvPr id="21" name="PoljeZBesedilom 20">
          <a:extLst>
            <a:ext uri="{FF2B5EF4-FFF2-40B4-BE49-F238E27FC236}">
              <a16:creationId xmlns:a16="http://schemas.microsoft.com/office/drawing/2014/main" id="{00000000-0008-0000-0100-000015000000}"/>
            </a:ext>
          </a:extLst>
        </xdr:cNvPr>
        <xdr:cNvSpPr txBox="1"/>
      </xdr:nvSpPr>
      <xdr:spPr>
        <a:xfrm>
          <a:off x="435348" y="261656"/>
          <a:ext cx="14277975" cy="1239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V PRIMERU DA REJEC KUPUJE STAREJŠA TELETA (NAD  3 MESECE) (za mlajša teleta glej zavihek Teleta rojena na kmetiji)</a:t>
          </a:r>
        </a:p>
      </xdr:txBody>
    </xdr:sp>
    <xdr:clientData/>
  </xdr:twoCellAnchor>
  <xdr:twoCellAnchor>
    <xdr:from>
      <xdr:col>2</xdr:col>
      <xdr:colOff>392201</xdr:colOff>
      <xdr:row>50</xdr:row>
      <xdr:rowOff>156882</xdr:rowOff>
    </xdr:from>
    <xdr:to>
      <xdr:col>5</xdr:col>
      <xdr:colOff>593907</xdr:colOff>
      <xdr:row>59</xdr:row>
      <xdr:rowOff>123265</xdr:rowOff>
    </xdr:to>
    <xdr:sp macro="" textlink="">
      <xdr:nvSpPr>
        <xdr:cNvPr id="23" name="Pravokoten oblaček 22">
          <a:extLst>
            <a:ext uri="{FF2B5EF4-FFF2-40B4-BE49-F238E27FC236}">
              <a16:creationId xmlns:a16="http://schemas.microsoft.com/office/drawing/2014/main" id="{00000000-0008-0000-0100-000017000000}"/>
            </a:ext>
          </a:extLst>
        </xdr:cNvPr>
        <xdr:cNvSpPr/>
      </xdr:nvSpPr>
      <xdr:spPr>
        <a:xfrm rot="10800000">
          <a:off x="1602436" y="11654117"/>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571500</xdr:colOff>
      <xdr:row>51</xdr:row>
      <xdr:rowOff>56030</xdr:rowOff>
    </xdr:from>
    <xdr:to>
      <xdr:col>5</xdr:col>
      <xdr:colOff>403412</xdr:colOff>
      <xdr:row>58</xdr:row>
      <xdr:rowOff>112060</xdr:rowOff>
    </xdr:to>
    <xdr:sp macro="" textlink="">
      <xdr:nvSpPr>
        <xdr:cNvPr id="24" name="PoljeZBesedilom 23">
          <a:extLst>
            <a:ext uri="{FF2B5EF4-FFF2-40B4-BE49-F238E27FC236}">
              <a16:creationId xmlns:a16="http://schemas.microsoft.com/office/drawing/2014/main" id="{00000000-0008-0000-0100-000018000000}"/>
            </a:ext>
          </a:extLst>
        </xdr:cNvPr>
        <xdr:cNvSpPr txBox="1"/>
      </xdr:nvSpPr>
      <xdr:spPr>
        <a:xfrm>
          <a:off x="1781735" y="11743765"/>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1098174</xdr:colOff>
      <xdr:row>51</xdr:row>
      <xdr:rowOff>11205</xdr:rowOff>
    </xdr:from>
    <xdr:to>
      <xdr:col>6</xdr:col>
      <xdr:colOff>1019733</xdr:colOff>
      <xdr:row>69</xdr:row>
      <xdr:rowOff>121227</xdr:rowOff>
    </xdr:to>
    <xdr:sp macro="" textlink="">
      <xdr:nvSpPr>
        <xdr:cNvPr id="25" name="Pravokoten oblaček 24">
          <a:extLst>
            <a:ext uri="{FF2B5EF4-FFF2-40B4-BE49-F238E27FC236}">
              <a16:creationId xmlns:a16="http://schemas.microsoft.com/office/drawing/2014/main" id="{00000000-0008-0000-0100-000019000000}"/>
            </a:ext>
          </a:extLst>
        </xdr:cNvPr>
        <xdr:cNvSpPr/>
      </xdr:nvSpPr>
      <xdr:spPr>
        <a:xfrm rot="10800000">
          <a:off x="4336674" y="12502562"/>
          <a:ext cx="1540809" cy="3539022"/>
        </a:xfrm>
        <a:prstGeom prst="wedgeRectCallout">
          <a:avLst>
            <a:gd name="adj1" fmla="val -34671"/>
            <a:gd name="adj2" fmla="val 675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1288677</xdr:colOff>
      <xdr:row>51</xdr:row>
      <xdr:rowOff>100853</xdr:rowOff>
    </xdr:from>
    <xdr:to>
      <xdr:col>6</xdr:col>
      <xdr:colOff>840442</xdr:colOff>
      <xdr:row>69</xdr:row>
      <xdr:rowOff>17318</xdr:rowOff>
    </xdr:to>
    <xdr:sp macro="" textlink="">
      <xdr:nvSpPr>
        <xdr:cNvPr id="28" name="PoljeZBesedilom 27">
          <a:extLst>
            <a:ext uri="{FF2B5EF4-FFF2-40B4-BE49-F238E27FC236}">
              <a16:creationId xmlns:a16="http://schemas.microsoft.com/office/drawing/2014/main" id="{00000000-0008-0000-0100-00001C000000}"/>
            </a:ext>
          </a:extLst>
        </xdr:cNvPr>
        <xdr:cNvSpPr txBox="1"/>
      </xdr:nvSpPr>
      <xdr:spPr>
        <a:xfrm>
          <a:off x="4509859" y="12535308"/>
          <a:ext cx="1179674" cy="3345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 lahko je groba ocena</a:t>
          </a:r>
          <a:r>
            <a:rPr lang="sl-SI" sz="1600" b="1" baseline="0">
              <a:latin typeface="+mn-lt"/>
            </a:rPr>
            <a:t> (</a:t>
          </a:r>
          <a:r>
            <a:rPr lang="sl-SI" sz="1600" b="1" baseline="0">
              <a:latin typeface="+mn-lt"/>
              <a:ea typeface="Cambria Math"/>
            </a:rPr>
            <a:t>±100 dni)</a:t>
          </a:r>
          <a:r>
            <a:rPr lang="sl-SI" sz="1600" b="1" baseline="0">
              <a:latin typeface="+mn-lt"/>
            </a:rPr>
            <a:t>.</a:t>
          </a:r>
          <a:endParaRPr lang="sl-SI" sz="1600" b="1">
            <a:latin typeface="+mn-lt"/>
          </a:endParaRPr>
        </a:p>
      </xdr:txBody>
    </xdr:sp>
    <xdr:clientData/>
  </xdr:twoCellAnchor>
  <xdr:twoCellAnchor>
    <xdr:from>
      <xdr:col>6</xdr:col>
      <xdr:colOff>1669676</xdr:colOff>
      <xdr:row>51</xdr:row>
      <xdr:rowOff>0</xdr:rowOff>
    </xdr:from>
    <xdr:to>
      <xdr:col>7</xdr:col>
      <xdr:colOff>1714499</xdr:colOff>
      <xdr:row>59</xdr:row>
      <xdr:rowOff>168089</xdr:rowOff>
    </xdr:to>
    <xdr:sp macro="" textlink="">
      <xdr:nvSpPr>
        <xdr:cNvPr id="29" name="Pravokoten oblaček 28">
          <a:extLst>
            <a:ext uri="{FF2B5EF4-FFF2-40B4-BE49-F238E27FC236}">
              <a16:creationId xmlns:a16="http://schemas.microsoft.com/office/drawing/2014/main" id="{00000000-0008-0000-0100-00001D000000}"/>
            </a:ext>
          </a:extLst>
        </xdr:cNvPr>
        <xdr:cNvSpPr/>
      </xdr:nvSpPr>
      <xdr:spPr>
        <a:xfrm rot="10800000">
          <a:off x="6527426" y="12382500"/>
          <a:ext cx="1813752" cy="1692089"/>
        </a:xfrm>
        <a:prstGeom prst="wedgeRectCallout">
          <a:avLst>
            <a:gd name="adj1" fmla="val -14533"/>
            <a:gd name="adj2" fmla="val 924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1860177</xdr:colOff>
      <xdr:row>51</xdr:row>
      <xdr:rowOff>123264</xdr:rowOff>
    </xdr:from>
    <xdr:to>
      <xdr:col>7</xdr:col>
      <xdr:colOff>1535206</xdr:colOff>
      <xdr:row>58</xdr:row>
      <xdr:rowOff>156883</xdr:rowOff>
    </xdr:to>
    <xdr:sp macro="" textlink="">
      <xdr:nvSpPr>
        <xdr:cNvPr id="36" name="PoljeZBesedilom 35">
          <a:extLst>
            <a:ext uri="{FF2B5EF4-FFF2-40B4-BE49-F238E27FC236}">
              <a16:creationId xmlns:a16="http://schemas.microsoft.com/office/drawing/2014/main" id="{00000000-0008-0000-0100-000024000000}"/>
            </a:ext>
          </a:extLst>
        </xdr:cNvPr>
        <xdr:cNvSpPr txBox="1"/>
      </xdr:nvSpPr>
      <xdr:spPr>
        <a:xfrm>
          <a:off x="7362265" y="11810999"/>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1075764</xdr:colOff>
      <xdr:row>18</xdr:row>
      <xdr:rowOff>67235</xdr:rowOff>
    </xdr:from>
    <xdr:to>
      <xdr:col>40</xdr:col>
      <xdr:colOff>381560</xdr:colOff>
      <xdr:row>32</xdr:row>
      <xdr:rowOff>76760</xdr:rowOff>
    </xdr:to>
    <xdr:sp macro="" textlink="">
      <xdr:nvSpPr>
        <xdr:cNvPr id="37" name="Pravokoten oblaček 36">
          <a:extLst>
            <a:ext uri="{FF2B5EF4-FFF2-40B4-BE49-F238E27FC236}">
              <a16:creationId xmlns:a16="http://schemas.microsoft.com/office/drawing/2014/main" id="{00000000-0008-0000-0100-000025000000}"/>
            </a:ext>
          </a:extLst>
        </xdr:cNvPr>
        <xdr:cNvSpPr/>
      </xdr:nvSpPr>
      <xdr:spPr>
        <a:xfrm>
          <a:off x="10634382" y="3978088"/>
          <a:ext cx="1726266" cy="2676525"/>
        </a:xfrm>
        <a:prstGeom prst="wedgeRectCallout">
          <a:avLst>
            <a:gd name="adj1" fmla="val -341"/>
            <a:gd name="adj2" fmla="val 87448"/>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1187823</xdr:colOff>
      <xdr:row>19</xdr:row>
      <xdr:rowOff>44823</xdr:rowOff>
    </xdr:from>
    <xdr:to>
      <xdr:col>40</xdr:col>
      <xdr:colOff>310403</xdr:colOff>
      <xdr:row>31</xdr:row>
      <xdr:rowOff>82924</xdr:rowOff>
    </xdr:to>
    <xdr:sp macro="" textlink="">
      <xdr:nvSpPr>
        <xdr:cNvPr id="39" name="PoljeZBesedilom 38">
          <a:extLst>
            <a:ext uri="{FF2B5EF4-FFF2-40B4-BE49-F238E27FC236}">
              <a16:creationId xmlns:a16="http://schemas.microsoft.com/office/drawing/2014/main" id="{00000000-0008-0000-0100-000027000000}"/>
            </a:ext>
          </a:extLst>
        </xdr:cNvPr>
        <xdr:cNvSpPr txBox="1"/>
      </xdr:nvSpPr>
      <xdr:spPr>
        <a:xfrm>
          <a:off x="10746441" y="4146176"/>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R47"/>
  <sheetViews>
    <sheetView zoomScale="55" zoomScaleNormal="55" workbookViewId="0">
      <selection activeCell="AV1" sqref="AV1"/>
    </sheetView>
  </sheetViews>
  <sheetFormatPr defaultColWidth="9.109375" defaultRowHeight="14.4" x14ac:dyDescent="0.3"/>
  <cols>
    <col min="1" max="2" width="9.109375" style="1"/>
    <col min="3" max="3" width="11.88671875" style="1" customWidth="1"/>
    <col min="4" max="4" width="9.109375" style="1"/>
    <col min="5" max="5" width="9.109375" style="1" customWidth="1"/>
    <col min="6" max="6" width="36.6640625" style="1" customWidth="1"/>
    <col min="7" max="7" width="14.109375" style="1" hidden="1" customWidth="1"/>
    <col min="8" max="8" width="24.109375" style="1" customWidth="1"/>
    <col min="9" max="9" width="36.33203125" style="1" bestFit="1" customWidth="1"/>
    <col min="10" max="16" width="18.88671875" style="1" hidden="1" customWidth="1"/>
    <col min="17" max="17" width="14.6640625" style="1" hidden="1" customWidth="1"/>
    <col min="18" max="23" width="18.88671875" style="1" hidden="1" customWidth="1"/>
    <col min="24" max="24" width="27.6640625" style="1" hidden="1" customWidth="1"/>
    <col min="25" max="25" width="28.5546875" style="1" hidden="1" customWidth="1"/>
    <col min="26" max="26" width="33.88671875" style="1" hidden="1" customWidth="1"/>
    <col min="27" max="27" width="4.5546875" style="1" hidden="1" customWidth="1"/>
    <col min="28" max="28" width="6" style="1" hidden="1" customWidth="1"/>
    <col min="29" max="29" width="16.6640625" style="1" hidden="1" customWidth="1"/>
    <col min="30" max="30" width="24.88671875" style="1" hidden="1" customWidth="1"/>
    <col min="31" max="31" width="31.5546875" style="1" hidden="1" customWidth="1"/>
    <col min="32" max="32" width="26.5546875" style="1" hidden="1" customWidth="1"/>
    <col min="33" max="33" width="37.5546875" style="1" hidden="1" customWidth="1"/>
    <col min="34" max="34" width="24.109375" style="1" hidden="1" customWidth="1"/>
    <col min="35" max="35" width="41" style="1" hidden="1" customWidth="1"/>
    <col min="36" max="36" width="31.6640625" style="1" hidden="1" customWidth="1"/>
    <col min="37" max="37" width="51.5546875" style="1" hidden="1" customWidth="1"/>
    <col min="38" max="38" width="47.88671875" style="1" hidden="1" customWidth="1"/>
    <col min="39" max="39" width="48.44140625" style="1" hidden="1" customWidth="1"/>
    <col min="40" max="40" width="31.6640625" style="1" hidden="1" customWidth="1"/>
    <col min="41" max="41" width="12.6640625" style="1" customWidth="1"/>
    <col min="42" max="42" width="11.44140625" style="1" customWidth="1"/>
    <col min="43" max="43" width="26.109375" style="1" customWidth="1"/>
    <col min="44" max="16384" width="9.109375" style="1"/>
  </cols>
  <sheetData>
    <row r="7" spans="1:41" ht="18" x14ac:dyDescent="0.3">
      <c r="A7" s="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row>
    <row r="8" spans="1:41" x14ac:dyDescent="0.3">
      <c r="A8" s="6"/>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row>
    <row r="9" spans="1:41" s="3" customFormat="1" x14ac:dyDescent="0.3"/>
    <row r="18" ht="23.25" customHeight="1" x14ac:dyDescent="0.3"/>
    <row r="34" spans="3:44" x14ac:dyDescent="0.3">
      <c r="AR34" s="2"/>
    </row>
    <row r="39" spans="3:44" ht="93" customHeight="1" x14ac:dyDescent="0.35">
      <c r="C39" s="20" t="s">
        <v>42</v>
      </c>
      <c r="D39" s="21"/>
      <c r="E39" s="22"/>
      <c r="F39" s="10" t="s">
        <v>32</v>
      </c>
      <c r="G39" s="10" t="s">
        <v>0</v>
      </c>
      <c r="H39" s="10" t="s">
        <v>40</v>
      </c>
      <c r="I39" s="10" t="s">
        <v>45</v>
      </c>
      <c r="J39" s="10" t="s">
        <v>1</v>
      </c>
      <c r="K39" s="10" t="s">
        <v>2</v>
      </c>
      <c r="L39" s="10" t="s">
        <v>3</v>
      </c>
      <c r="M39" s="10" t="s">
        <v>4</v>
      </c>
      <c r="N39" s="10" t="s">
        <v>5</v>
      </c>
      <c r="O39" s="10" t="s">
        <v>6</v>
      </c>
      <c r="P39" s="10" t="s">
        <v>7</v>
      </c>
      <c r="Q39" s="10" t="s">
        <v>8</v>
      </c>
      <c r="R39" s="10" t="s">
        <v>9</v>
      </c>
      <c r="S39" s="10" t="s">
        <v>10</v>
      </c>
      <c r="T39" s="10" t="s">
        <v>14</v>
      </c>
      <c r="U39" s="10" t="s">
        <v>11</v>
      </c>
      <c r="V39" s="10" t="s">
        <v>12</v>
      </c>
      <c r="W39" s="10" t="s">
        <v>13</v>
      </c>
      <c r="X39" s="10" t="s">
        <v>15</v>
      </c>
      <c r="Y39" s="10" t="s">
        <v>16</v>
      </c>
      <c r="Z39" s="10" t="s">
        <v>17</v>
      </c>
      <c r="AA39" s="10" t="s">
        <v>18</v>
      </c>
      <c r="AB39" s="10" t="s">
        <v>19</v>
      </c>
      <c r="AC39" s="10" t="s">
        <v>20</v>
      </c>
      <c r="AD39" s="10" t="s">
        <v>21</v>
      </c>
      <c r="AE39" s="10" t="s">
        <v>22</v>
      </c>
      <c r="AF39" s="10" t="s">
        <v>23</v>
      </c>
      <c r="AG39" s="10" t="s">
        <v>24</v>
      </c>
      <c r="AH39" s="10" t="s">
        <v>25</v>
      </c>
      <c r="AI39" s="10" t="s">
        <v>26</v>
      </c>
      <c r="AJ39" s="10" t="s">
        <v>27</v>
      </c>
      <c r="AK39" s="10" t="s">
        <v>28</v>
      </c>
      <c r="AL39" s="10" t="s">
        <v>29</v>
      </c>
      <c r="AM39" s="10" t="s">
        <v>30</v>
      </c>
      <c r="AN39" s="10" t="s">
        <v>31</v>
      </c>
      <c r="AO39" s="10" t="s">
        <v>34</v>
      </c>
      <c r="AP39" s="10" t="s">
        <v>35</v>
      </c>
      <c r="AQ39" s="10" t="s">
        <v>33</v>
      </c>
    </row>
    <row r="40" spans="3:44" ht="21" x14ac:dyDescent="0.4">
      <c r="C40" s="23" t="s">
        <v>43</v>
      </c>
      <c r="D40" s="24"/>
      <c r="E40" s="25"/>
      <c r="F40" s="12">
        <v>711</v>
      </c>
      <c r="G40" s="13">
        <f>F40-45</f>
        <v>666</v>
      </c>
      <c r="H40" s="12">
        <v>576</v>
      </c>
      <c r="I40" s="14">
        <f>(G40/(H40))</f>
        <v>1.15625</v>
      </c>
      <c r="J40" s="13">
        <f>(G40/H40)*91.5+45</f>
        <v>150.796875</v>
      </c>
      <c r="K40" s="13">
        <f>(F40+J40)/2</f>
        <v>430.8984375</v>
      </c>
      <c r="L40" s="13">
        <f>(0.37*K40^0.75)*(H40-91.5)</f>
        <v>16954.176300162835</v>
      </c>
      <c r="M40" s="13">
        <f>(K40/(1.2*F40))</f>
        <v>0.5050380186357244</v>
      </c>
      <c r="N40" s="13">
        <f>(22.02*(M40^0.75))*(I40^1.097)*(H40-91.5)</f>
        <v>7495.0048028205701</v>
      </c>
      <c r="O40" s="13">
        <f>N40+L40</f>
        <v>24449.181102983406</v>
      </c>
      <c r="P40" s="13">
        <f>57.167+(13.718*I40)</f>
        <v>73.028437499999995</v>
      </c>
      <c r="Q40" s="15">
        <f>1.123-(0.004092*P40)+(0.00001126*(P40^2))-25.4/P40</f>
        <v>0.53640921843079215</v>
      </c>
      <c r="R40" s="13">
        <f>1.164-(0.00516*P40)+(0.00001308*(P40^2))-37.4/P40</f>
        <v>0.34480163488987903</v>
      </c>
      <c r="S40" s="13">
        <f>((L40/Q40)+(N40/R40))/(P40/100)</f>
        <v>73045.44208747572</v>
      </c>
      <c r="T40" s="13">
        <f>(S40*(6.3/100))/55.65</f>
        <v>82.692953306576285</v>
      </c>
      <c r="U40" s="13">
        <f>(S40 * (1-P40/100)+0.04 *S40) * ((1-0.08)/18.45)</f>
        <v>1128.100247672734</v>
      </c>
      <c r="V40" s="13">
        <f>U40*0.18*0.15*0.67</f>
        <v>20.407333480399757</v>
      </c>
      <c r="W40" s="13">
        <f>T40+V40</f>
        <v>103.10028678697604</v>
      </c>
      <c r="X40" s="13">
        <f>W40*28</f>
        <v>2886.808030035329</v>
      </c>
      <c r="Y40" s="13">
        <f>X40/(H40*I40)</f>
        <v>4.3345465916446377</v>
      </c>
      <c r="Z40" s="13">
        <f>(X40/H40)*365</f>
        <v>1829.3141162550262</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(AG40*(H40/365))</f>
        <v>38.798638590998031</v>
      </c>
      <c r="AL40" s="13">
        <f>AI40*(H40/365)</f>
        <v>122.86235553816046</v>
      </c>
      <c r="AM40" s="13">
        <f>(AG40+AI40)*(H40/365)</f>
        <v>161.6609941291585</v>
      </c>
      <c r="AN40" s="13">
        <f>(AG40+AI40)*(H40/365)/(H40*I40)</f>
        <v>0.2427342254191569</v>
      </c>
      <c r="AO40" s="16">
        <f>AM40+X40</f>
        <v>3048.4690241644876</v>
      </c>
      <c r="AP40" s="16">
        <f>AO40*(365/H40)</f>
        <v>1931.755544826455</v>
      </c>
      <c r="AQ40" s="14">
        <f>(AM40+X40)/((H40-91.5)*I40)</f>
        <v>5.4417208475309513</v>
      </c>
    </row>
    <row r="41" spans="3:44" ht="21" x14ac:dyDescent="0.4">
      <c r="C41" s="26" t="s">
        <v>44</v>
      </c>
      <c r="D41" s="27"/>
      <c r="E41" s="28"/>
      <c r="F41" s="12">
        <v>450</v>
      </c>
      <c r="G41" s="13">
        <f>F41-45</f>
        <v>405</v>
      </c>
      <c r="H41" s="12">
        <v>550</v>
      </c>
      <c r="I41" s="14">
        <f>(G41/H41)</f>
        <v>0.73636363636363633</v>
      </c>
      <c r="J41" s="13">
        <f>(G41/H41)*91.5+45</f>
        <v>112.37727272727273</v>
      </c>
      <c r="K41" s="13">
        <f>(F41+J41)/2</f>
        <v>281.18863636363636</v>
      </c>
      <c r="L41" s="13">
        <f>(0.37*K41^0.75)*(H41-91.5)</f>
        <v>11649.019929992646</v>
      </c>
      <c r="M41" s="13">
        <f>(K41/(0.8*F41))</f>
        <v>0.7810795454545455</v>
      </c>
      <c r="N41" s="13">
        <f>(22.02*(M41^0.75))*(I41^1.097)*(H41-91.5)</f>
        <v>5996.231525042831</v>
      </c>
      <c r="O41" s="13">
        <f>N41+L41</f>
        <v>17645.251455035475</v>
      </c>
      <c r="P41" s="13">
        <f>57.167+(13.718*I41)</f>
        <v>67.268436363636368</v>
      </c>
      <c r="Q41" s="15">
        <f>1.123-(0.004092*P41)+(0.00001126*(P41^2))-25.4/P41</f>
        <v>0.52109788550506086</v>
      </c>
      <c r="R41" s="13">
        <f>1.164-(0.00516*P41)+(0.00001308*(P41^2))-37.4/P41</f>
        <v>0.32010101612271658</v>
      </c>
      <c r="S41" s="13">
        <f>((L41/Q41)+(N41/R41))/(P41/100)</f>
        <v>61079.275498139439</v>
      </c>
      <c r="T41" s="13">
        <f>(S41*(6.3/100))/55.65</f>
        <v>69.146349620535219</v>
      </c>
      <c r="U41" s="13">
        <f>(S41 * (1-P41/100)+0.04 *S41) * ((1-0.08)/18.45)</f>
        <v>1118.7286239767282</v>
      </c>
      <c r="V41" s="13">
        <f>U41*0.18*0.15*0.67</f>
        <v>20.237800807739013</v>
      </c>
      <c r="W41" s="13">
        <f>T41+V41</f>
        <v>89.384150428274239</v>
      </c>
      <c r="X41" s="13">
        <f>W41*28</f>
        <v>2502.7562119916788</v>
      </c>
      <c r="Y41" s="13">
        <f>X41/(H41*I41)</f>
        <v>6.1796449678806882</v>
      </c>
      <c r="Z41" s="13">
        <f>(X41/H41)*365</f>
        <v>1660.9200315944779</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(AG41*(H41/365))</f>
        <v>37.047311154598816</v>
      </c>
      <c r="AL41" s="13">
        <f>AI41*(H41/365)</f>
        <v>117.31648532289627</v>
      </c>
      <c r="AM41" s="13">
        <f>(AG41+AI41)*(H41/365)</f>
        <v>154.3637964774951</v>
      </c>
      <c r="AN41" s="13">
        <f>(AG41+AI41)*(H41/365)/(H41*I41)</f>
        <v>0.38114517648764223</v>
      </c>
      <c r="AO41" s="16">
        <f>AM41+X41</f>
        <v>2657.1200084691741</v>
      </c>
      <c r="AP41" s="16">
        <f>AO41*(365/H41)</f>
        <v>1763.3614601659067</v>
      </c>
      <c r="AQ41" s="14">
        <f>(AM41+X41)/((H41-91.5)*I41)</f>
        <v>7.8700863236697538</v>
      </c>
    </row>
    <row r="45" spans="3:44" ht="80.25" customHeight="1" x14ac:dyDescent="0.35">
      <c r="C45" s="20" t="s">
        <v>41</v>
      </c>
      <c r="D45" s="21"/>
      <c r="E45" s="22"/>
      <c r="F45" s="9" t="s">
        <v>39</v>
      </c>
      <c r="G45" s="11"/>
      <c r="H45" s="9" t="s">
        <v>40</v>
      </c>
      <c r="I45" s="9" t="s">
        <v>38</v>
      </c>
    </row>
    <row r="46" spans="3:44" ht="21" x14ac:dyDescent="0.35">
      <c r="C46" s="23" t="s">
        <v>43</v>
      </c>
      <c r="D46" s="24"/>
      <c r="E46" s="25"/>
      <c r="F46" s="17">
        <v>350</v>
      </c>
      <c r="G46" s="18"/>
      <c r="H46" s="17">
        <v>700</v>
      </c>
      <c r="I46" s="19">
        <f>103.5+1.443*F46+0.031*G46</f>
        <v>608.54999999999995</v>
      </c>
    </row>
    <row r="47" spans="3:44" ht="21" x14ac:dyDescent="0.35">
      <c r="C47" s="26" t="s">
        <v>44</v>
      </c>
      <c r="D47" s="27"/>
      <c r="E47" s="28"/>
      <c r="F47" s="17">
        <v>350</v>
      </c>
      <c r="G47" s="18"/>
      <c r="H47" s="17">
        <v>700</v>
      </c>
      <c r="I47" s="19">
        <f>59.2+1.59*F47+0.031*G47</f>
        <v>615.70000000000005</v>
      </c>
    </row>
  </sheetData>
  <mergeCells count="6">
    <mergeCell ref="C45:E45"/>
    <mergeCell ref="C46:E46"/>
    <mergeCell ref="C47:E47"/>
    <mergeCell ref="C39:E39"/>
    <mergeCell ref="C40:E40"/>
    <mergeCell ref="C41:E41"/>
  </mergeCells>
  <pageMargins left="0.70866141732283472" right="0.70866141732283472" top="0.74803149606299213" bottom="0.74803149606299213" header="0.31496062992125984" footer="0.31496062992125984"/>
  <pageSetup paperSize="9" orientation="portrait" r:id="rId1"/>
  <headerFooter>
    <oddFooter>&amp;F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R60"/>
  <sheetViews>
    <sheetView tabSelected="1" zoomScale="70" zoomScaleNormal="70" workbookViewId="0">
      <selection activeCell="AS2" sqref="AS2"/>
    </sheetView>
  </sheetViews>
  <sheetFormatPr defaultColWidth="9.109375" defaultRowHeight="14.4" x14ac:dyDescent="0.3"/>
  <cols>
    <col min="1" max="2" width="9.109375" style="1"/>
    <col min="3" max="3" width="11.88671875" style="1" customWidth="1"/>
    <col min="4" max="4" width="9.109375" style="1"/>
    <col min="5" max="5" width="9.109375" style="1" customWidth="1"/>
    <col min="6" max="6" width="24.33203125" style="1" customWidth="1"/>
    <col min="7" max="7" width="26.5546875" style="1" customWidth="1"/>
    <col min="8" max="8" width="28.44140625" style="1" customWidth="1"/>
    <col min="9" max="9" width="22.5546875" style="1" bestFit="1" customWidth="1"/>
    <col min="10" max="10" width="19.5546875" style="1" bestFit="1" customWidth="1"/>
    <col min="11" max="16" width="18.88671875" style="1" hidden="1" customWidth="1"/>
    <col min="17" max="17" width="14.6640625" style="1" hidden="1" customWidth="1"/>
    <col min="18" max="23" width="18.88671875" style="1" hidden="1" customWidth="1"/>
    <col min="24" max="24" width="28.33203125" style="1" hidden="1" customWidth="1"/>
    <col min="25" max="25" width="28.6640625" style="1" hidden="1" customWidth="1"/>
    <col min="26" max="26" width="33.88671875" style="1" hidden="1" customWidth="1"/>
    <col min="27" max="28" width="6" style="1" hidden="1" customWidth="1"/>
    <col min="29" max="29" width="18.5546875" style="1" hidden="1" customWidth="1"/>
    <col min="30" max="30" width="25.44140625" style="1" hidden="1" customWidth="1"/>
    <col min="31" max="31" width="31.109375" style="1" hidden="1" customWidth="1"/>
    <col min="32" max="32" width="26.33203125" style="1" hidden="1" customWidth="1"/>
    <col min="33" max="33" width="37.44140625" style="1" hidden="1" customWidth="1"/>
    <col min="34" max="34" width="24" style="1" hidden="1" customWidth="1"/>
    <col min="35" max="35" width="41" style="1" hidden="1" customWidth="1"/>
    <col min="36" max="36" width="31.5546875" style="1" hidden="1" customWidth="1"/>
    <col min="37" max="37" width="51" style="1" hidden="1" customWidth="1"/>
    <col min="38" max="38" width="47.109375" style="1" hidden="1" customWidth="1"/>
    <col min="39" max="39" width="47.6640625" style="1" hidden="1" customWidth="1"/>
    <col min="40" max="40" width="18.88671875" style="1" hidden="1" customWidth="1"/>
    <col min="41" max="41" width="11.33203125" style="1" customWidth="1"/>
    <col min="42" max="42" width="11.109375" style="1" customWidth="1"/>
    <col min="43" max="43" width="28.6640625" style="1" customWidth="1"/>
    <col min="44" max="16384" width="9.109375" style="1"/>
  </cols>
  <sheetData>
    <row r="7" spans="1:41" ht="18" x14ac:dyDescent="0.3">
      <c r="A7" s="5"/>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x14ac:dyDescent="0.3">
      <c r="A8" s="8"/>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s="3" customFormat="1" x14ac:dyDescent="0.3"/>
    <row r="18" ht="49.5" customHeight="1" x14ac:dyDescent="0.3"/>
    <row r="19" ht="15" customHeight="1" x14ac:dyDescent="0.3"/>
    <row r="34" spans="3:44" x14ac:dyDescent="0.3">
      <c r="AR34" s="2"/>
    </row>
    <row r="39" spans="3:44" ht="105.75" customHeight="1" x14ac:dyDescent="0.35">
      <c r="C39" s="20" t="s">
        <v>42</v>
      </c>
      <c r="D39" s="21"/>
      <c r="E39" s="22"/>
      <c r="F39" s="9" t="s">
        <v>32</v>
      </c>
      <c r="G39" s="9" t="s">
        <v>36</v>
      </c>
      <c r="H39" s="9" t="s">
        <v>37</v>
      </c>
      <c r="I39" s="9" t="s">
        <v>46</v>
      </c>
      <c r="J39" s="9" t="s">
        <v>45</v>
      </c>
      <c r="K39" s="9" t="s">
        <v>2</v>
      </c>
      <c r="L39" s="9" t="s">
        <v>3</v>
      </c>
      <c r="M39" s="9" t="s">
        <v>4</v>
      </c>
      <c r="N39" s="9" t="s">
        <v>5</v>
      </c>
      <c r="O39" s="9" t="s">
        <v>6</v>
      </c>
      <c r="P39" s="9" t="s">
        <v>7</v>
      </c>
      <c r="Q39" s="9" t="s">
        <v>8</v>
      </c>
      <c r="R39" s="9" t="s">
        <v>9</v>
      </c>
      <c r="S39" s="9" t="s">
        <v>10</v>
      </c>
      <c r="T39" s="9" t="s">
        <v>14</v>
      </c>
      <c r="U39" s="9" t="s">
        <v>11</v>
      </c>
      <c r="V39" s="9" t="s">
        <v>12</v>
      </c>
      <c r="W39" s="9" t="s">
        <v>13</v>
      </c>
      <c r="X39" s="9" t="s">
        <v>15</v>
      </c>
      <c r="Y39" s="9" t="s">
        <v>16</v>
      </c>
      <c r="Z39" s="9" t="s">
        <v>17</v>
      </c>
      <c r="AA39" s="9" t="s">
        <v>18</v>
      </c>
      <c r="AB39" s="9" t="s">
        <v>19</v>
      </c>
      <c r="AC39" s="9" t="s">
        <v>20</v>
      </c>
      <c r="AD39" s="9" t="s">
        <v>21</v>
      </c>
      <c r="AE39" s="9" t="s">
        <v>22</v>
      </c>
      <c r="AF39" s="9" t="s">
        <v>23</v>
      </c>
      <c r="AG39" s="9" t="s">
        <v>24</v>
      </c>
      <c r="AH39" s="9" t="s">
        <v>25</v>
      </c>
      <c r="AI39" s="9" t="s">
        <v>26</v>
      </c>
      <c r="AJ39" s="9" t="s">
        <v>27</v>
      </c>
      <c r="AK39" s="9" t="s">
        <v>28</v>
      </c>
      <c r="AL39" s="9" t="s">
        <v>29</v>
      </c>
      <c r="AM39" s="9" t="s">
        <v>30</v>
      </c>
      <c r="AN39" s="9" t="s">
        <v>31</v>
      </c>
      <c r="AO39" s="9" t="s">
        <v>34</v>
      </c>
      <c r="AP39" s="9" t="s">
        <v>35</v>
      </c>
      <c r="AQ39" s="9" t="s">
        <v>33</v>
      </c>
    </row>
    <row r="40" spans="3:44" ht="21" x14ac:dyDescent="0.4">
      <c r="C40" s="23" t="s">
        <v>43</v>
      </c>
      <c r="D40" s="24"/>
      <c r="E40" s="25"/>
      <c r="F40" s="12">
        <v>750</v>
      </c>
      <c r="G40" s="12">
        <v>250</v>
      </c>
      <c r="H40" s="13">
        <f>F40-G40</f>
        <v>500</v>
      </c>
      <c r="I40" s="12">
        <v>720</v>
      </c>
      <c r="J40" s="14">
        <f>(H40/I40)</f>
        <v>0.69444444444444442</v>
      </c>
      <c r="K40" s="13">
        <f>(F40+G40)/2</f>
        <v>500</v>
      </c>
      <c r="L40" s="13">
        <f>(0.37*K40^0.75)*I40</f>
        <v>28168.37045805663</v>
      </c>
      <c r="M40" s="13">
        <f>(K40/(1.2*F40))</f>
        <v>0.55555555555555558</v>
      </c>
      <c r="N40" s="13">
        <f>(22.02*(M40^0.75))*(J40^1.097)*I40</f>
        <v>6838.6720636150039</v>
      </c>
      <c r="O40" s="13">
        <f>N40+L40</f>
        <v>35007.042521671632</v>
      </c>
      <c r="P40" s="13">
        <f>57.167+(13.718*J40)</f>
        <v>66.69338888888889</v>
      </c>
      <c r="Q40" s="15">
        <f>1.123-(0.004092*P40)+(0.00001126*(P40^2))-25.4/P40</f>
        <v>0.51932788042484535</v>
      </c>
      <c r="R40" s="13">
        <f>1.164-(0.00516*P40)+(0.00001308*(P40^2))-37.4/P40</f>
        <v>0.3172668369640762</v>
      </c>
      <c r="S40" s="13">
        <f>((L40/Q40)+(N40/R40))/(P40/100)</f>
        <v>113646.95319558994</v>
      </c>
      <c r="T40" s="13">
        <f>(S40*(6.3/100))/55.65</f>
        <v>128.65692814595087</v>
      </c>
      <c r="U40" s="13">
        <f>(S40 * (1-P40/100)+0.04 *S40) * ((1-0.08)/18.45)</f>
        <v>2114.1463804249747</v>
      </c>
      <c r="V40" s="13">
        <f>U40*0.18*0.15*0.67</f>
        <v>38.244908021887795</v>
      </c>
      <c r="W40" s="13">
        <f>T40+V40</f>
        <v>166.90183616783867</v>
      </c>
      <c r="X40" s="13">
        <f>W40*28</f>
        <v>4673.2514126994829</v>
      </c>
      <c r="Y40" s="13">
        <f>X40/(I40*J40)</f>
        <v>9.3465028253989662</v>
      </c>
      <c r="Z40" s="13">
        <f>(X40/I40)*365</f>
        <v>2369.0788411601543</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(AG40*(I40/365))</f>
        <v>48.498298238747537</v>
      </c>
      <c r="AL40" s="13">
        <f>AI40*(I40/365)</f>
        <v>153.57794442270057</v>
      </c>
      <c r="AM40" s="13">
        <f>(AG40+AI40)*(I40/365)</f>
        <v>202.07624266144811</v>
      </c>
      <c r="AN40" s="13">
        <f>(AG40+AI40)*(I40/365)/(I40*J40)</f>
        <v>0.40415248532289622</v>
      </c>
      <c r="AO40" s="16">
        <f>AM40+X40</f>
        <v>4875.3276553609312</v>
      </c>
      <c r="AP40" s="16">
        <f>AO40*(365/I40)</f>
        <v>2471.5202697315831</v>
      </c>
      <c r="AQ40" s="14">
        <f>(AM40+X40)/(I40*J40)</f>
        <v>9.7506553107218625</v>
      </c>
    </row>
    <row r="41" spans="3:44" ht="21" x14ac:dyDescent="0.4">
      <c r="C41" s="26" t="s">
        <v>44</v>
      </c>
      <c r="D41" s="27"/>
      <c r="E41" s="28"/>
      <c r="F41" s="12">
        <v>600</v>
      </c>
      <c r="G41" s="12">
        <v>200</v>
      </c>
      <c r="H41" s="13">
        <f>F41-G41</f>
        <v>400</v>
      </c>
      <c r="I41" s="12">
        <v>720</v>
      </c>
      <c r="J41" s="14">
        <f>(H41/I41)</f>
        <v>0.55555555555555558</v>
      </c>
      <c r="K41" s="13">
        <f>(F41+G41)/2</f>
        <v>400</v>
      </c>
      <c r="L41" s="13">
        <f>(0.37*K41^0.75)*I41</f>
        <v>23827.540368237762</v>
      </c>
      <c r="M41" s="13">
        <f>(K41/(0.8*F41))</f>
        <v>0.83333333333333337</v>
      </c>
      <c r="N41" s="13">
        <f>(22.02*(M41^0.75))*(J41^1.097)*I41</f>
        <v>7256.5457625440749</v>
      </c>
      <c r="O41" s="13">
        <f>N41+L41</f>
        <v>31084.086130781838</v>
      </c>
      <c r="P41" s="13">
        <f>57.167+(13.718*J41)</f>
        <v>64.788111111111107</v>
      </c>
      <c r="Q41" s="15">
        <f>1.123-(0.004092*P41)+(0.00001126*(P41^2))-25.4/P41</f>
        <v>0.51310365416921933</v>
      </c>
      <c r="R41" s="13">
        <f>1.164-(0.00516*P41)+(0.00001308*(P41^2))-37.4/P41</f>
        <v>0.30733023286395933</v>
      </c>
      <c r="S41" s="13">
        <f>((L41/Q41)+(N41/R41))/(P41/100)</f>
        <v>108121.10638864007</v>
      </c>
      <c r="T41" s="13">
        <f>(S41*(6.3/100))/55.65</f>
        <v>122.40125251544158</v>
      </c>
      <c r="U41" s="13">
        <f>(S41 * (1-P41/100)+0.04 *S41) * ((1-0.08)/18.45)</f>
        <v>2114.0716452220504</v>
      </c>
      <c r="V41" s="13">
        <f>U41*0.18*0.15*0.67</f>
        <v>38.243556062066894</v>
      </c>
      <c r="W41" s="13">
        <f>T41+V41</f>
        <v>160.64480857750848</v>
      </c>
      <c r="X41" s="13">
        <f>W41*28</f>
        <v>4498.0546401702377</v>
      </c>
      <c r="Y41" s="13">
        <f>X41/(I41*J41)</f>
        <v>11.245136600425594</v>
      </c>
      <c r="Z41" s="13">
        <f>(X41/I41)*365</f>
        <v>2280.2638106418567</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(AG41*(I41/365))</f>
        <v>48.498298238747537</v>
      </c>
      <c r="AL41" s="13">
        <f>AI41*(I41/365)</f>
        <v>153.57794442270057</v>
      </c>
      <c r="AM41" s="13">
        <f>(AG41+AI41)*(I41/365)</f>
        <v>202.07624266144811</v>
      </c>
      <c r="AN41" s="13">
        <f>(AG41+AI41)*(I41/365)/(I41*J41)</f>
        <v>0.50519060665362026</v>
      </c>
      <c r="AO41" s="16">
        <f>AM41+X41</f>
        <v>4700.130882831686</v>
      </c>
      <c r="AP41" s="16">
        <f>AO41*(365/I41)</f>
        <v>2382.705239213285</v>
      </c>
      <c r="AQ41" s="14">
        <f>(AM41+X41)/(I41*J41)</f>
        <v>11.750327207079215</v>
      </c>
    </row>
    <row r="45" spans="3:44" ht="78" customHeight="1" x14ac:dyDescent="0.35">
      <c r="C45" s="20" t="s">
        <v>41</v>
      </c>
      <c r="D45" s="21"/>
      <c r="E45" s="22"/>
      <c r="F45" s="9" t="s">
        <v>39</v>
      </c>
      <c r="G45" s="9" t="s">
        <v>40</v>
      </c>
      <c r="H45" s="9" t="s">
        <v>38</v>
      </c>
    </row>
    <row r="46" spans="3:44" ht="21" x14ac:dyDescent="0.4">
      <c r="C46" s="23" t="s">
        <v>43</v>
      </c>
      <c r="D46" s="24"/>
      <c r="E46" s="25"/>
      <c r="F46" s="12">
        <v>350</v>
      </c>
      <c r="G46" s="12">
        <v>700</v>
      </c>
      <c r="H46" s="16">
        <f>103.5+1.443*F46+0.031*G46</f>
        <v>630.25</v>
      </c>
    </row>
    <row r="47" spans="3:44" ht="21" x14ac:dyDescent="0.4">
      <c r="C47" s="26" t="s">
        <v>44</v>
      </c>
      <c r="D47" s="27"/>
      <c r="E47" s="28"/>
      <c r="F47" s="12">
        <v>350</v>
      </c>
      <c r="G47" s="12">
        <v>700</v>
      </c>
      <c r="H47" s="16">
        <f>59.2+1.59*F47+0.031*G47</f>
        <v>637.40000000000009</v>
      </c>
    </row>
    <row r="60" spans="10:10" x14ac:dyDescent="0.3"/>
  </sheetData>
  <mergeCells count="6">
    <mergeCell ref="C39:E39"/>
    <mergeCell ref="C45:E45"/>
    <mergeCell ref="C46:E46"/>
    <mergeCell ref="C47:E47"/>
    <mergeCell ref="C40:E40"/>
    <mergeCell ref="C41:E41"/>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Teleta rojena na kmetiji </vt:lpstr>
      <vt:lpstr>Nakup starejših telet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2026-02-26T12:47:43Z</dcterms:modified>
</cp:coreProperties>
</file>