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200" activeTab="1"/>
  </bookViews>
  <sheets>
    <sheet name="Teleta rojena na kmetiji " sheetId="1" r:id="rId1"/>
    <sheet name="Nakup starejših telet" sheetId="4" r:id="rId2"/>
  </sheets>
  <calcPr calcId="162913"/>
</workbook>
</file>

<file path=xl/calcChain.xml><?xml version="1.0" encoding="utf-8"?>
<calcChain xmlns="http://schemas.openxmlformats.org/spreadsheetml/2006/main">
  <c r="I47" i="1" l="1"/>
  <c r="I46" i="1"/>
  <c r="H47" i="4"/>
  <c r="H46" i="4"/>
  <c r="AE40" i="4" l="1"/>
  <c r="AI40" i="4" s="1"/>
  <c r="AL40" i="4" s="1"/>
  <c r="AD40" i="4"/>
  <c r="AF40" i="4" s="1"/>
  <c r="AC40" i="4"/>
  <c r="K40" i="4"/>
  <c r="M40" i="4" s="1"/>
  <c r="H40" i="4"/>
  <c r="J40" i="4" s="1"/>
  <c r="P40" i="4" s="1"/>
  <c r="Q40" i="4" s="1"/>
  <c r="AG40" i="4" l="1"/>
  <c r="AJ40" i="4" s="1"/>
  <c r="AH40" i="4"/>
  <c r="N40" i="4"/>
  <c r="O40" i="4" s="1"/>
  <c r="L40" i="4"/>
  <c r="R40" i="4"/>
  <c r="AK40" i="4" l="1"/>
  <c r="AM40" i="4"/>
  <c r="AN40" i="4"/>
  <c r="S40" i="4"/>
  <c r="U40" i="4" l="1"/>
  <c r="V40" i="4" s="1"/>
  <c r="T40" i="4"/>
  <c r="W40" i="4" l="1"/>
  <c r="X40" i="4" s="1"/>
  <c r="Y40" i="4"/>
  <c r="Z40" i="4"/>
  <c r="AQ40" i="4"/>
  <c r="AO40" i="4"/>
  <c r="AP40" i="4" s="1"/>
  <c r="AE40" i="1" l="1"/>
  <c r="AI40" i="1" s="1"/>
  <c r="AL40" i="1" s="1"/>
  <c r="AD40" i="1"/>
  <c r="AF40" i="1" s="1"/>
  <c r="AC40" i="1"/>
  <c r="G40" i="1"/>
  <c r="I40" i="1" s="1"/>
  <c r="AG40" i="1" l="1"/>
  <c r="AM40" i="1" s="1"/>
  <c r="AH40" i="1"/>
  <c r="P40" i="1"/>
  <c r="Q40" i="1" s="1"/>
  <c r="J40" i="1"/>
  <c r="K40" i="1" s="1"/>
  <c r="AK40" i="1" l="1"/>
  <c r="AJ40" i="1"/>
  <c r="R40" i="1"/>
  <c r="AN40" i="1"/>
  <c r="L40" i="1"/>
  <c r="M40" i="1"/>
  <c r="N40" i="1" s="1"/>
  <c r="O40" i="1" l="1"/>
  <c r="S40" i="1"/>
  <c r="T40" i="1" l="1"/>
  <c r="U40" i="1"/>
  <c r="V40" i="1" s="1"/>
  <c r="W40" i="1" l="1"/>
  <c r="X40" i="1" s="1"/>
  <c r="AO40" i="1" l="1"/>
  <c r="AP40" i="1" s="1"/>
  <c r="AQ40" i="1"/>
  <c r="Z40" i="1"/>
  <c r="Y40" i="1"/>
</calcChain>
</file>

<file path=xl/comments1.xml><?xml version="1.0" encoding="utf-8"?>
<comments xmlns="http://schemas.openxmlformats.org/spreadsheetml/2006/main">
  <authors>
    <author>Avtor</author>
  </authors>
  <commentList>
    <comment ref="G39" authorId="0" shape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odštejemo rojstno maso
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Masa pri treh mesecih
</t>
        </r>
      </text>
    </comment>
    <comment ref="K39" authorId="0" shape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 izračunam telesno maso, ki je povprečna glede na maso pri treh mesecih in končni masi (M_POVPRECNA)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celotno obdobje pitanja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vmesni izračun, da lahko dela enačba za izračun neto energije za ras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emisije metana</t>
        </r>
      </text>
    </comment>
  </commentList>
</comments>
</file>

<file path=xl/comments2.xml><?xml version="1.0" encoding="utf-8"?>
<comments xmlns="http://schemas.openxmlformats.org/spreadsheetml/2006/main">
  <authors>
    <author>Avtor</author>
  </authors>
  <commentList>
    <comment ref="K39" authorId="0" shape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 izračunam telesno maso, ki je povprečna glede na maso pri treh mesecih in končni masi (M_POVPRECNA)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celotno obdobje pitanja</t>
        </r>
      </text>
    </comment>
    <comment ref="M39" authorId="0" shape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vmesni izračun, da lahko dela enačba za izračun neto energije za ras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  <charset val="238"/>
          </rPr>
          <t>Avtor:</t>
        </r>
        <r>
          <rPr>
            <sz val="9"/>
            <color indexed="81"/>
            <rFont val="Tahoma"/>
            <family val="2"/>
            <charset val="238"/>
          </rPr>
          <t xml:space="preserve">
emisije metana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Avtor:
</t>
        </r>
      </text>
    </comment>
  </commentList>
</comments>
</file>

<file path=xl/sharedStrings.xml><?xml version="1.0" encoding="utf-8"?>
<sst xmlns="http://schemas.openxmlformats.org/spreadsheetml/2006/main" count="90" uniqueCount="47">
  <si>
    <t>Korigirana telesna masa (kg)</t>
  </si>
  <si>
    <t>M_3</t>
  </si>
  <si>
    <t>M_povprecna</t>
  </si>
  <si>
    <t>Nem</t>
  </si>
  <si>
    <t>m_vnos</t>
  </si>
  <si>
    <t>Ner</t>
  </si>
  <si>
    <t>Ne_skupaj</t>
  </si>
  <si>
    <t>PE</t>
  </si>
  <si>
    <t>dNEV</t>
  </si>
  <si>
    <t>dNER</t>
  </si>
  <si>
    <t>BE</t>
  </si>
  <si>
    <t>ROS</t>
  </si>
  <si>
    <t>Emžg</t>
  </si>
  <si>
    <t>em_skupaj</t>
  </si>
  <si>
    <t>Eme</t>
  </si>
  <si>
    <t>em_skupaj_CO2_ekv</t>
  </si>
  <si>
    <t>IEMSKUPAJ_CO2_ekv</t>
  </si>
  <si>
    <t>EMSKUPAJ_CO2_ekv_365</t>
  </si>
  <si>
    <t>nex</t>
  </si>
  <si>
    <t>tan</t>
  </si>
  <si>
    <t>TAN_OD_nex</t>
  </si>
  <si>
    <t>AMONIJAK_IZHAPI</t>
  </si>
  <si>
    <t>TAN_ENTERING_STORE</t>
  </si>
  <si>
    <t>P_IZPUSTI_N2O_KG</t>
  </si>
  <si>
    <t>P_IZPUSTI_N20_V_CO2_EKV</t>
  </si>
  <si>
    <t>IZPUSTI_N2O_SKL</t>
  </si>
  <si>
    <t>IZPUSTI_N2O_SKL_V_CO2_EKV</t>
  </si>
  <si>
    <t>IZPUSTI_N2O_CO2_EKV</t>
  </si>
  <si>
    <t>N2O_P_CO2_EKV_CELOTNO_OBDOBJE</t>
  </si>
  <si>
    <t>N2O_SKL_CO2_CELOTNO_OBDOBJE</t>
  </si>
  <si>
    <t>N2O_CO2_EKV_CELOTNO_OBDOBJE</t>
  </si>
  <si>
    <t>IEN2OSKUPAJ_CO2_ekv</t>
  </si>
  <si>
    <t>Telesna masa ob zakolu (kg)</t>
  </si>
  <si>
    <r>
      <t>Intenzivnost izpustov (kg CO</t>
    </r>
    <r>
      <rPr>
        <vertAlign val="subscript"/>
        <sz val="16"/>
        <color theme="1"/>
        <rFont val="Calibri"/>
        <family val="2"/>
        <charset val="238"/>
        <scheme val="minor"/>
      </rPr>
      <t>2</t>
    </r>
    <r>
      <rPr>
        <sz val="16"/>
        <color theme="1"/>
        <rFont val="Calibri"/>
        <family val="2"/>
        <scheme val="minor"/>
      </rPr>
      <t xml:space="preserve"> ekv/kg prirasta)</t>
    </r>
  </si>
  <si>
    <t>Izpusti skupaj</t>
  </si>
  <si>
    <t>Izpusti leto</t>
  </si>
  <si>
    <t>Telesna masa ob uhlevitvi (kg)</t>
  </si>
  <si>
    <t>Prirast telesne mase (kg)</t>
  </si>
  <si>
    <t>Doba (dan)</t>
  </si>
  <si>
    <t>Prirast telesne mase (kg/dan)</t>
  </si>
  <si>
    <t>Ocenjena telesna masa ob zakolu (kg)</t>
  </si>
  <si>
    <t>Topla masa trupa (kg)</t>
  </si>
  <si>
    <t>Ocena za moške živali</t>
  </si>
  <si>
    <t>Ocena za ženske živali</t>
  </si>
  <si>
    <t>Starost ob zakolu (dan)</t>
  </si>
  <si>
    <t>Ocena telesne mase ob zakolu na podlagi mase toplega klavnega trupa (v pomoč, neobvezno)</t>
  </si>
  <si>
    <t>Ocena izpustov, goveji pitanci in telice, če rejec nakupuje starejša teleta (obvezno izpolniti vsa rdeča polja)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</si>
</sst>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0" fillId="0" borderId="2" xfId="0" applyFill="1" applyBorder="1"/>
    <xf numFmtId="0" fontId="2" fillId="0" borderId="0" xfId="0" applyFont="1" applyFill="1" applyBorder="1"/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Fill="1" applyBorder="1"/>
    <xf numFmtId="0" fontId="7" fillId="2" borderId="1" xfId="0" applyFont="1" applyFill="1" applyBorder="1"/>
    <xf numFmtId="165" fontId="7" fillId="0" borderId="1" xfId="0" applyNumberFormat="1" applyFont="1" applyFill="1" applyBorder="1"/>
    <xf numFmtId="164" fontId="7" fillId="0" borderId="1" xfId="0" applyNumberFormat="1" applyFont="1" applyFill="1" applyBorder="1"/>
    <xf numFmtId="1" fontId="7" fillId="3" borderId="1" xfId="0" applyNumberFormat="1" applyFont="1" applyFill="1" applyBorder="1"/>
    <xf numFmtId="165" fontId="7" fillId="3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Alignment="1">
      <alignment vertical="center"/>
    </xf>
    <xf numFmtId="1" fontId="7" fillId="0" borderId="1" xfId="0" applyNumberFormat="1" applyFont="1" applyFill="1" applyBorder="1"/>
    <xf numFmtId="0" fontId="9" fillId="0" borderId="3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5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Medium9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460001</xdr:colOff>
      <xdr:row>24</xdr:row>
      <xdr:rowOff>149038</xdr:rowOff>
    </xdr:from>
    <xdr:to>
      <xdr:col>4</xdr:col>
      <xdr:colOff>283507</xdr:colOff>
      <xdr:row>36</xdr:row>
      <xdr:rowOff>101413</xdr:rowOff>
    </xdr:to>
    <xdr:sp macro="" textlink="">
      <xdr:nvSpPr>
        <xdr:cNvPr id="3" name="Pravokoten oblaček 2"/>
        <xdr:cNvSpPr/>
      </xdr:nvSpPr>
      <xdr:spPr>
        <a:xfrm>
          <a:off x="1065119" y="4765862"/>
          <a:ext cx="1829359" cy="2238375"/>
        </a:xfrm>
        <a:prstGeom prst="wedgeRectCallout">
          <a:avLst>
            <a:gd name="adj1" fmla="val 120553"/>
            <a:gd name="adj2" fmla="val 5944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5</xdr:col>
      <xdr:colOff>156883</xdr:colOff>
      <xdr:row>18</xdr:row>
      <xdr:rowOff>180975</xdr:rowOff>
    </xdr:from>
    <xdr:to>
      <xdr:col>7</xdr:col>
      <xdr:colOff>314324</xdr:colOff>
      <xdr:row>30</xdr:row>
      <xdr:rowOff>142875</xdr:rowOff>
    </xdr:to>
    <xdr:sp macro="" textlink="">
      <xdr:nvSpPr>
        <xdr:cNvPr id="4" name="Pravokoten oblaček 3"/>
        <xdr:cNvSpPr/>
      </xdr:nvSpPr>
      <xdr:spPr>
        <a:xfrm>
          <a:off x="3372971" y="3654799"/>
          <a:ext cx="2174500" cy="2247900"/>
        </a:xfrm>
        <a:prstGeom prst="wedgeRectCallout">
          <a:avLst>
            <a:gd name="adj1" fmla="val 52160"/>
            <a:gd name="adj2" fmla="val 10755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1</xdr:col>
      <xdr:colOff>574301</xdr:colOff>
      <xdr:row>26</xdr:row>
      <xdr:rowOff>6162</xdr:rowOff>
    </xdr:from>
    <xdr:to>
      <xdr:col>4</xdr:col>
      <xdr:colOff>45383</xdr:colOff>
      <xdr:row>35</xdr:row>
      <xdr:rowOff>53787</xdr:rowOff>
    </xdr:to>
    <xdr:sp macro="" textlink="">
      <xdr:nvSpPr>
        <xdr:cNvPr id="5" name="PoljeZBesedilom 4"/>
        <xdr:cNvSpPr txBox="1"/>
      </xdr:nvSpPr>
      <xdr:spPr>
        <a:xfrm>
          <a:off x="1179419" y="5003986"/>
          <a:ext cx="1476935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Prvi</a:t>
          </a:r>
          <a:r>
            <a:rPr lang="sl-SI" sz="1600" b="1" baseline="0"/>
            <a:t> korak: </a:t>
          </a:r>
        </a:p>
        <a:p>
          <a:r>
            <a:rPr lang="sl-SI" sz="1600" b="1" baseline="0"/>
            <a:t>Vstavi </a:t>
          </a:r>
          <a:r>
            <a:rPr lang="sl-SI" sz="1600" b="1" u="sng" baseline="0"/>
            <a:t>telesno maso ob zakolu </a:t>
          </a:r>
          <a:r>
            <a:rPr lang="sl-SI" sz="1600" b="1" baseline="0"/>
            <a:t>(v kilogramih!</a:t>
          </a:r>
        </a:p>
        <a:p>
          <a:r>
            <a:rPr lang="sl-SI" sz="1600" b="1" baseline="0"/>
            <a:t>primer: 650).</a:t>
          </a:r>
          <a:endParaRPr lang="sl-SI" sz="1600" b="1"/>
        </a:p>
      </xdr:txBody>
    </xdr:sp>
    <xdr:clientData/>
  </xdr:twoCellAnchor>
  <xdr:twoCellAnchor>
    <xdr:from>
      <xdr:col>5</xdr:col>
      <xdr:colOff>280147</xdr:colOff>
      <xdr:row>19</xdr:row>
      <xdr:rowOff>161924</xdr:rowOff>
    </xdr:from>
    <xdr:to>
      <xdr:col>7</xdr:col>
      <xdr:colOff>152400</xdr:colOff>
      <xdr:row>28</xdr:row>
      <xdr:rowOff>152399</xdr:rowOff>
    </xdr:to>
    <xdr:sp macro="" textlink="">
      <xdr:nvSpPr>
        <xdr:cNvPr id="6" name="PoljeZBesedilom 5"/>
        <xdr:cNvSpPr txBox="1"/>
      </xdr:nvSpPr>
      <xdr:spPr>
        <a:xfrm>
          <a:off x="3496235" y="3826248"/>
          <a:ext cx="1889312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Drugi </a:t>
          </a:r>
          <a:r>
            <a:rPr lang="sl-SI" sz="1600" b="1" baseline="0"/>
            <a:t>korak: </a:t>
          </a:r>
        </a:p>
        <a:p>
          <a:r>
            <a:rPr lang="sl-SI" sz="1600" b="1" baseline="0"/>
            <a:t>Vstavi </a:t>
          </a:r>
          <a:r>
            <a:rPr lang="sl-SI" sz="1600" b="1" u="sng" baseline="0"/>
            <a:t>starost ob zakolu</a:t>
          </a:r>
        </a:p>
        <a:p>
          <a:r>
            <a:rPr lang="sl-SI" sz="1600" b="1" baseline="0"/>
            <a:t>(v številu dni!</a:t>
          </a:r>
        </a:p>
        <a:p>
          <a:r>
            <a:rPr lang="sl-SI" sz="1600" b="1"/>
            <a:t>npr. 730).</a:t>
          </a:r>
        </a:p>
      </xdr:txBody>
    </xdr:sp>
    <xdr:clientData/>
  </xdr:twoCellAnchor>
  <xdr:twoCellAnchor>
    <xdr:from>
      <xdr:col>40</xdr:col>
      <xdr:colOff>339538</xdr:colOff>
      <xdr:row>18</xdr:row>
      <xdr:rowOff>116541</xdr:rowOff>
    </xdr:from>
    <xdr:to>
      <xdr:col>42</xdr:col>
      <xdr:colOff>1315010</xdr:colOff>
      <xdr:row>32</xdr:row>
      <xdr:rowOff>126066</xdr:rowOff>
    </xdr:to>
    <xdr:sp macro="" textlink="">
      <xdr:nvSpPr>
        <xdr:cNvPr id="7" name="Pravokoten oblaček 6"/>
        <xdr:cNvSpPr/>
      </xdr:nvSpPr>
      <xdr:spPr>
        <a:xfrm>
          <a:off x="8676714" y="3691217"/>
          <a:ext cx="2252943" cy="2676525"/>
        </a:xfrm>
        <a:prstGeom prst="wedgeRectCallout">
          <a:avLst>
            <a:gd name="adj1" fmla="val -12546"/>
            <a:gd name="adj2" fmla="val 86193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43</xdr:col>
      <xdr:colOff>261658</xdr:colOff>
      <xdr:row>18</xdr:row>
      <xdr:rowOff>100293</xdr:rowOff>
    </xdr:from>
    <xdr:to>
      <xdr:col>47</xdr:col>
      <xdr:colOff>561416</xdr:colOff>
      <xdr:row>32</xdr:row>
      <xdr:rowOff>14568</xdr:rowOff>
    </xdr:to>
    <xdr:sp macro="" textlink="">
      <xdr:nvSpPr>
        <xdr:cNvPr id="8" name="Pravokoten oblaček 7"/>
        <xdr:cNvSpPr/>
      </xdr:nvSpPr>
      <xdr:spPr>
        <a:xfrm>
          <a:off x="11624423" y="3674969"/>
          <a:ext cx="2720228" cy="2581275"/>
        </a:xfrm>
        <a:prstGeom prst="wedgeRectCallout">
          <a:avLst>
            <a:gd name="adj1" fmla="val -83559"/>
            <a:gd name="adj2" fmla="val 89623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45</xdr:col>
      <xdr:colOff>145676</xdr:colOff>
      <xdr:row>34</xdr:row>
      <xdr:rowOff>110938</xdr:rowOff>
    </xdr:from>
    <xdr:to>
      <xdr:col>47</xdr:col>
      <xdr:colOff>517152</xdr:colOff>
      <xdr:row>44</xdr:row>
      <xdr:rowOff>25213</xdr:rowOff>
    </xdr:to>
    <xdr:sp macro="" textlink="">
      <xdr:nvSpPr>
        <xdr:cNvPr id="9" name="Pravokoten oblaček 8"/>
        <xdr:cNvSpPr/>
      </xdr:nvSpPr>
      <xdr:spPr>
        <a:xfrm>
          <a:off x="12718676" y="6733614"/>
          <a:ext cx="1581711" cy="2883834"/>
        </a:xfrm>
        <a:prstGeom prst="wedgeRectCallout">
          <a:avLst>
            <a:gd name="adj1" fmla="val -129032"/>
            <a:gd name="adj2" fmla="val 18381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40</xdr:col>
      <xdr:colOff>366432</xdr:colOff>
      <xdr:row>19</xdr:row>
      <xdr:rowOff>24653</xdr:rowOff>
    </xdr:from>
    <xdr:to>
      <xdr:col>42</xdr:col>
      <xdr:colOff>1237129</xdr:colOff>
      <xdr:row>31</xdr:row>
      <xdr:rowOff>62754</xdr:rowOff>
    </xdr:to>
    <xdr:sp macro="" textlink="">
      <xdr:nvSpPr>
        <xdr:cNvPr id="10" name="PoljeZBesedilom 9"/>
        <xdr:cNvSpPr txBox="1"/>
      </xdr:nvSpPr>
      <xdr:spPr>
        <a:xfrm>
          <a:off x="8703608" y="3789829"/>
          <a:ext cx="2148168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Drugi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Izpusti TGP v celotnem obdobju pitanja. </a:t>
          </a:r>
        </a:p>
        <a:p>
          <a:r>
            <a:rPr lang="sl-SI" sz="1600" b="1" baseline="0"/>
            <a:t>Enota je 'kg CO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ekv/doba pitanja'</a:t>
          </a:r>
          <a:endParaRPr lang="sl-SI" sz="1600" b="1"/>
        </a:p>
      </xdr:txBody>
    </xdr:sp>
    <xdr:clientData/>
  </xdr:twoCellAnchor>
  <xdr:twoCellAnchor>
    <xdr:from>
      <xdr:col>43</xdr:col>
      <xdr:colOff>369794</xdr:colOff>
      <xdr:row>19</xdr:row>
      <xdr:rowOff>10646</xdr:rowOff>
    </xdr:from>
    <xdr:to>
      <xdr:col>47</xdr:col>
      <xdr:colOff>470648</xdr:colOff>
      <xdr:row>30</xdr:row>
      <xdr:rowOff>163045</xdr:rowOff>
    </xdr:to>
    <xdr:sp macro="" textlink="">
      <xdr:nvSpPr>
        <xdr:cNvPr id="11" name="PoljeZBesedilom 10"/>
        <xdr:cNvSpPr txBox="1"/>
      </xdr:nvSpPr>
      <xdr:spPr>
        <a:xfrm>
          <a:off x="11732559" y="3775822"/>
          <a:ext cx="2521324" cy="2247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Tretji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Preračun izpustov TGP na letno raven. </a:t>
          </a:r>
        </a:p>
        <a:p>
          <a:r>
            <a:rPr lang="sl-SI" sz="1600" b="1" baseline="0"/>
            <a:t>Enota je 'kg CO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ekv/leto'</a:t>
          </a:r>
          <a:endParaRPr lang="sl-SI" sz="1600" b="1"/>
        </a:p>
      </xdr:txBody>
    </xdr:sp>
    <xdr:clientData/>
  </xdr:twoCellAnchor>
  <xdr:twoCellAnchor>
    <xdr:from>
      <xdr:col>45</xdr:col>
      <xdr:colOff>150158</xdr:colOff>
      <xdr:row>34</xdr:row>
      <xdr:rowOff>172571</xdr:rowOff>
    </xdr:from>
    <xdr:to>
      <xdr:col>47</xdr:col>
      <xdr:colOff>416859</xdr:colOff>
      <xdr:row>43</xdr:row>
      <xdr:rowOff>134471</xdr:rowOff>
    </xdr:to>
    <xdr:sp macro="" textlink="">
      <xdr:nvSpPr>
        <xdr:cNvPr id="12" name="PoljeZBesedilom 11"/>
        <xdr:cNvSpPr txBox="1"/>
      </xdr:nvSpPr>
      <xdr:spPr>
        <a:xfrm>
          <a:off x="12723158" y="6795247"/>
          <a:ext cx="1476936" cy="27409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Četrti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Intenzivnost izpustov TGP. </a:t>
          </a:r>
        </a:p>
        <a:p>
          <a:r>
            <a:rPr lang="sl-SI" sz="1600" b="1" baseline="0"/>
            <a:t>Enota je 'kg CO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ekv/kg prirasta'</a:t>
          </a:r>
          <a:endParaRPr lang="sl-SI" sz="1600" b="1"/>
        </a:p>
      </xdr:txBody>
    </xdr:sp>
    <xdr:clientData/>
  </xdr:twoCellAnchor>
  <xdr:twoCellAnchor>
    <xdr:from>
      <xdr:col>0</xdr:col>
      <xdr:colOff>171450</xdr:colOff>
      <xdr:row>9</xdr:row>
      <xdr:rowOff>57151</xdr:rowOff>
    </xdr:from>
    <xdr:to>
      <xdr:col>8</xdr:col>
      <xdr:colOff>38100</xdr:colOff>
      <xdr:row>17</xdr:row>
      <xdr:rowOff>235323</xdr:rowOff>
    </xdr:to>
    <xdr:sp macro="" textlink="">
      <xdr:nvSpPr>
        <xdr:cNvPr id="13" name="Pravokotnik 12"/>
        <xdr:cNvSpPr/>
      </xdr:nvSpPr>
      <xdr:spPr>
        <a:xfrm>
          <a:off x="171450" y="1816475"/>
          <a:ext cx="6713444" cy="170217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333375</xdr:colOff>
      <xdr:row>10</xdr:row>
      <xdr:rowOff>9524</xdr:rowOff>
    </xdr:from>
    <xdr:to>
      <xdr:col>7</xdr:col>
      <xdr:colOff>942976</xdr:colOff>
      <xdr:row>17</xdr:row>
      <xdr:rowOff>112057</xdr:rowOff>
    </xdr:to>
    <xdr:sp macro="" textlink="">
      <xdr:nvSpPr>
        <xdr:cNvPr id="14" name="PoljeZBesedilom 13"/>
        <xdr:cNvSpPr txBox="1"/>
      </xdr:nvSpPr>
      <xdr:spPr>
        <a:xfrm>
          <a:off x="333375" y="1959348"/>
          <a:ext cx="5842748" cy="14360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400" b="1"/>
            <a:t>NAVODILA ZA</a:t>
          </a:r>
          <a:r>
            <a:rPr lang="sl-SI" sz="1400" b="1" baseline="0"/>
            <a:t> UPORABO</a:t>
          </a:r>
        </a:p>
        <a:p>
          <a:r>
            <a:rPr lang="sl-SI" sz="1400" b="1" baseline="0"/>
            <a:t>Izpolni celici F40 in H40. </a:t>
          </a:r>
        </a:p>
        <a:p>
          <a:r>
            <a:rPr lang="sl-SI" sz="1400" b="1" baseline="0"/>
            <a:t>1. V celico F40 vnesi </a:t>
          </a:r>
          <a:r>
            <a:rPr lang="sl-SI" sz="1400" b="1" u="sng" baseline="0"/>
            <a:t>telesno maso </a:t>
          </a:r>
          <a:r>
            <a:rPr lang="sl-SI" sz="1400" b="1" baseline="0"/>
            <a:t>ob zakolu v kilogramih!</a:t>
          </a:r>
        </a:p>
        <a:p>
          <a:r>
            <a:rPr lang="sl-SI" sz="1400" b="1" baseline="0"/>
            <a:t>2. V celico H40 vnesi </a:t>
          </a:r>
          <a:r>
            <a:rPr lang="sl-SI" sz="1400" b="1" u="sng" baseline="0"/>
            <a:t>starost ob zakolu </a:t>
          </a:r>
          <a:r>
            <a:rPr lang="sl-SI" sz="1400" b="1" baseline="0"/>
            <a:t>v številu dni!</a:t>
          </a:r>
        </a:p>
        <a:p>
          <a:r>
            <a:rPr lang="sl-SI" sz="1400" b="1"/>
            <a:t>4. Opcija: če razpolagaš s podatkom o topli masi trupa , lahko lahko  telesno maso ob zakolu oceniš v celicah F46 do H 47  ( ni obvezno)   </a:t>
          </a:r>
        </a:p>
        <a:p>
          <a:endParaRPr lang="sl-SI" sz="1400" b="1"/>
        </a:p>
      </xdr:txBody>
    </xdr:sp>
    <xdr:clientData/>
  </xdr:twoCellAnchor>
  <xdr:twoCellAnchor>
    <xdr:from>
      <xdr:col>8</xdr:col>
      <xdr:colOff>342899</xdr:colOff>
      <xdr:row>9</xdr:row>
      <xdr:rowOff>76201</xdr:rowOff>
    </xdr:from>
    <xdr:to>
      <xdr:col>59</xdr:col>
      <xdr:colOff>333375</xdr:colOff>
      <xdr:row>17</xdr:row>
      <xdr:rowOff>280147</xdr:rowOff>
    </xdr:to>
    <xdr:sp macro="" textlink="">
      <xdr:nvSpPr>
        <xdr:cNvPr id="15" name="Pravokotnik 14"/>
        <xdr:cNvSpPr/>
      </xdr:nvSpPr>
      <xdr:spPr>
        <a:xfrm>
          <a:off x="7189693" y="1835525"/>
          <a:ext cx="12619506" cy="1727946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49</xdr:col>
      <xdr:colOff>466725</xdr:colOff>
      <xdr:row>18</xdr:row>
      <xdr:rowOff>66675</xdr:rowOff>
    </xdr:from>
    <xdr:to>
      <xdr:col>57</xdr:col>
      <xdr:colOff>438150</xdr:colOff>
      <xdr:row>40</xdr:row>
      <xdr:rowOff>142875</xdr:rowOff>
    </xdr:to>
    <xdr:sp macro="" textlink="">
      <xdr:nvSpPr>
        <xdr:cNvPr id="25" name="Pravokotnik 24"/>
        <xdr:cNvSpPr/>
      </xdr:nvSpPr>
      <xdr:spPr>
        <a:xfrm>
          <a:off x="11706225" y="3543300"/>
          <a:ext cx="4848225" cy="4286250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49</xdr:col>
      <xdr:colOff>581025</xdr:colOff>
      <xdr:row>19</xdr:row>
      <xdr:rowOff>57150</xdr:rowOff>
    </xdr:from>
    <xdr:to>
      <xdr:col>57</xdr:col>
      <xdr:colOff>209550</xdr:colOff>
      <xdr:row>39</xdr:row>
      <xdr:rowOff>104775</xdr:rowOff>
    </xdr:to>
    <xdr:sp macro="" textlink="">
      <xdr:nvSpPr>
        <xdr:cNvPr id="26" name="PoljeZBesedilom 25"/>
        <xdr:cNvSpPr txBox="1"/>
      </xdr:nvSpPr>
      <xdr:spPr>
        <a:xfrm>
          <a:off x="11820525" y="3724275"/>
          <a:ext cx="4505325" cy="3867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Določena</a:t>
          </a:r>
          <a:r>
            <a:rPr lang="sl-SI" sz="1100" baseline="0"/>
            <a:t> pojasnila v izračunu.</a:t>
          </a:r>
        </a:p>
        <a:p>
          <a:endParaRPr lang="sl-SI" sz="1100" baseline="0"/>
        </a:p>
        <a:p>
          <a:r>
            <a:rPr lang="sl-SI" sz="1100" baseline="0"/>
            <a:t>V enačbah telesno maso izračunamo kot povprečje med telesno maso v tretjem mesecu starosti in telesno maso ob zakolu. </a:t>
          </a:r>
        </a:p>
        <a:p>
          <a:r>
            <a:rPr lang="sl-SI" sz="1100" baseline="0"/>
            <a:t>Predpostavka je, da se živali ne pase.</a:t>
          </a:r>
        </a:p>
        <a:p>
          <a:r>
            <a:rPr lang="sl-SI" sz="1100" baseline="0"/>
            <a:t>Predpostavka je, da se izločki zbirajo v obliki gnojevke.</a:t>
          </a:r>
        </a:p>
        <a:p>
          <a:r>
            <a:rPr lang="sl-SI" sz="1100" baseline="0"/>
            <a:t>Uporabljene metodike: EMEP (2019), IPCC (2006), EMEP (2019)</a:t>
          </a:r>
        </a:p>
        <a:p>
          <a:endParaRPr lang="sl-SI" sz="1100" baseline="0"/>
        </a:p>
        <a:p>
          <a:r>
            <a:rPr lang="sl-SI" sz="1100"/>
            <a:t>GWP</a:t>
          </a:r>
          <a:r>
            <a:rPr lang="sl-SI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sl-S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l-SI" sz="1100"/>
            <a:t>faktorja sta 28 za metan in 265 za didušikov oksid.</a:t>
          </a:r>
        </a:p>
        <a:p>
          <a:endParaRPr lang="sl-SI" sz="1100"/>
        </a:p>
      </xdr:txBody>
    </xdr:sp>
    <xdr:clientData/>
  </xdr:twoCellAnchor>
  <xdr:twoCellAnchor>
    <xdr:from>
      <xdr:col>0</xdr:col>
      <xdr:colOff>215712</xdr:colOff>
      <xdr:row>0</xdr:row>
      <xdr:rowOff>136711</xdr:rowOff>
    </xdr:from>
    <xdr:to>
      <xdr:col>46</xdr:col>
      <xdr:colOff>190500</xdr:colOff>
      <xdr:row>8</xdr:row>
      <xdr:rowOff>53227</xdr:rowOff>
    </xdr:to>
    <xdr:sp macro="" textlink="">
      <xdr:nvSpPr>
        <xdr:cNvPr id="20" name="Pravokotnik 19"/>
        <xdr:cNvSpPr/>
      </xdr:nvSpPr>
      <xdr:spPr>
        <a:xfrm>
          <a:off x="215712" y="136711"/>
          <a:ext cx="13152906" cy="1485340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347382</xdr:colOff>
      <xdr:row>1</xdr:row>
      <xdr:rowOff>26334</xdr:rowOff>
    </xdr:from>
    <xdr:to>
      <xdr:col>46</xdr:col>
      <xdr:colOff>44823</xdr:colOff>
      <xdr:row>7</xdr:row>
      <xdr:rowOff>154081</xdr:rowOff>
    </xdr:to>
    <xdr:sp macro="" textlink="">
      <xdr:nvSpPr>
        <xdr:cNvPr id="21" name="PoljeZBesedilom 20"/>
        <xdr:cNvSpPr txBox="1"/>
      </xdr:nvSpPr>
      <xdr:spPr>
        <a:xfrm>
          <a:off x="347382" y="216834"/>
          <a:ext cx="12875559" cy="1315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2400" b="1" baseline="0"/>
            <a:t>MODEL ZA IZRAČUN IZPUSTOV TOPLOGREDNIH PLINOV (TGP) IN INTENZIVNOSTI IZPUSTOV TOPLOGREDNIH PLINOV ZA </a:t>
          </a:r>
          <a:r>
            <a:rPr lang="sl-SI" sz="2400" b="1" u="sng" baseline="0"/>
            <a:t>BIKE PITANCE IN PITOVNE TELICE, ČE SO TELETA ROJENA NA KMETIJI ALI KUPLJENA PRI STAROSTI DO TREH MESECEV (za starejša teleta glej zavihek Nakup starejših telet)</a:t>
          </a:r>
        </a:p>
        <a:p>
          <a:endParaRPr lang="sl-SI" sz="2400" b="1" u="sng" baseline="0"/>
        </a:p>
      </xdr:txBody>
    </xdr:sp>
    <xdr:clientData/>
  </xdr:twoCellAnchor>
  <xdr:twoCellAnchor>
    <xdr:from>
      <xdr:col>2</xdr:col>
      <xdr:colOff>582706</xdr:colOff>
      <xdr:row>50</xdr:row>
      <xdr:rowOff>134471</xdr:rowOff>
    </xdr:from>
    <xdr:to>
      <xdr:col>5</xdr:col>
      <xdr:colOff>784412</xdr:colOff>
      <xdr:row>59</xdr:row>
      <xdr:rowOff>100854</xdr:rowOff>
    </xdr:to>
    <xdr:sp macro="" textlink="">
      <xdr:nvSpPr>
        <xdr:cNvPr id="37" name="Pravokoten oblaček 36"/>
        <xdr:cNvSpPr/>
      </xdr:nvSpPr>
      <xdr:spPr>
        <a:xfrm rot="10800000">
          <a:off x="1792941" y="11855824"/>
          <a:ext cx="2207559" cy="1680883"/>
        </a:xfrm>
        <a:prstGeom prst="wedgeRectCallout">
          <a:avLst>
            <a:gd name="adj1" fmla="val -68202"/>
            <a:gd name="adj2" fmla="val 8780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2</xdr:col>
      <xdr:colOff>784412</xdr:colOff>
      <xdr:row>51</xdr:row>
      <xdr:rowOff>89647</xdr:rowOff>
    </xdr:from>
    <xdr:to>
      <xdr:col>5</xdr:col>
      <xdr:colOff>616324</xdr:colOff>
      <xdr:row>58</xdr:row>
      <xdr:rowOff>145677</xdr:rowOff>
    </xdr:to>
    <xdr:sp macro="" textlink="">
      <xdr:nvSpPr>
        <xdr:cNvPr id="42" name="PoljeZBesedilom 41"/>
        <xdr:cNvSpPr txBox="1"/>
      </xdr:nvSpPr>
      <xdr:spPr>
        <a:xfrm>
          <a:off x="1994647" y="12001500"/>
          <a:ext cx="1837765" cy="1389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 prvi korak</a:t>
          </a:r>
          <a:r>
            <a:rPr lang="sl-SI" sz="1600" b="1" baseline="0"/>
            <a:t>: </a:t>
          </a:r>
        </a:p>
        <a:p>
          <a:r>
            <a:rPr lang="sl-SI" sz="1600" b="1" baseline="0"/>
            <a:t>Vstavi toplo maso trupa. </a:t>
          </a:r>
          <a:endParaRPr lang="sl-SI" sz="1600" b="1"/>
        </a:p>
      </xdr:txBody>
    </xdr:sp>
    <xdr:clientData/>
  </xdr:twoCellAnchor>
  <xdr:twoCellAnchor>
    <xdr:from>
      <xdr:col>5</xdr:col>
      <xdr:colOff>941294</xdr:colOff>
      <xdr:row>50</xdr:row>
      <xdr:rowOff>123264</xdr:rowOff>
    </xdr:from>
    <xdr:to>
      <xdr:col>7</xdr:col>
      <xdr:colOff>1131794</xdr:colOff>
      <xdr:row>62</xdr:row>
      <xdr:rowOff>89648</xdr:rowOff>
    </xdr:to>
    <xdr:sp macro="" textlink="">
      <xdr:nvSpPr>
        <xdr:cNvPr id="44" name="Pravokoten oblaček 43"/>
        <xdr:cNvSpPr/>
      </xdr:nvSpPr>
      <xdr:spPr>
        <a:xfrm rot="10800000">
          <a:off x="4157382" y="11844617"/>
          <a:ext cx="2207559" cy="2252384"/>
        </a:xfrm>
        <a:prstGeom prst="wedgeRectCallout">
          <a:avLst>
            <a:gd name="adj1" fmla="val -40283"/>
            <a:gd name="adj2" fmla="val 7618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5</xdr:col>
      <xdr:colOff>1154206</xdr:colOff>
      <xdr:row>51</xdr:row>
      <xdr:rowOff>78440</xdr:rowOff>
    </xdr:from>
    <xdr:to>
      <xdr:col>7</xdr:col>
      <xdr:colOff>974912</xdr:colOff>
      <xdr:row>61</xdr:row>
      <xdr:rowOff>44823</xdr:rowOff>
    </xdr:to>
    <xdr:sp macro="" textlink="">
      <xdr:nvSpPr>
        <xdr:cNvPr id="46" name="PoljeZBesedilom 45"/>
        <xdr:cNvSpPr txBox="1"/>
      </xdr:nvSpPr>
      <xdr:spPr>
        <a:xfrm>
          <a:off x="4370294" y="11990293"/>
          <a:ext cx="1837765" cy="18713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 drugi korak</a:t>
          </a:r>
          <a:r>
            <a:rPr lang="sl-SI" sz="1600" b="1" baseline="0"/>
            <a:t>: </a:t>
          </a:r>
        </a:p>
        <a:p>
          <a:r>
            <a:rPr lang="sl-SI" sz="1600" b="1" baseline="0"/>
            <a:t>Vstavi starost ob zakolu.</a:t>
          </a:r>
          <a:r>
            <a:rPr lang="sl-SI" sz="1600" b="1" baseline="0">
              <a:latin typeface="+mn-lt"/>
            </a:rPr>
            <a:t> </a:t>
          </a:r>
          <a:endParaRPr lang="sl-SI" sz="1600" b="1">
            <a:latin typeface="+mn-lt"/>
          </a:endParaRPr>
        </a:p>
      </xdr:txBody>
    </xdr:sp>
    <xdr:clientData/>
  </xdr:twoCellAnchor>
  <xdr:twoCellAnchor>
    <xdr:from>
      <xdr:col>7</xdr:col>
      <xdr:colOff>1355912</xdr:colOff>
      <xdr:row>50</xdr:row>
      <xdr:rowOff>156882</xdr:rowOff>
    </xdr:from>
    <xdr:to>
      <xdr:col>40</xdr:col>
      <xdr:colOff>459442</xdr:colOff>
      <xdr:row>59</xdr:row>
      <xdr:rowOff>134471</xdr:rowOff>
    </xdr:to>
    <xdr:sp macro="" textlink="">
      <xdr:nvSpPr>
        <xdr:cNvPr id="47" name="Pravokoten oblaček 46"/>
        <xdr:cNvSpPr/>
      </xdr:nvSpPr>
      <xdr:spPr>
        <a:xfrm rot="10800000">
          <a:off x="6589059" y="11878235"/>
          <a:ext cx="2207559" cy="1692089"/>
        </a:xfrm>
        <a:prstGeom prst="wedgeRectCallout">
          <a:avLst>
            <a:gd name="adj1" fmla="val -21502"/>
            <a:gd name="adj2" fmla="val 8878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7</xdr:col>
      <xdr:colOff>1557618</xdr:colOff>
      <xdr:row>51</xdr:row>
      <xdr:rowOff>89647</xdr:rowOff>
    </xdr:from>
    <xdr:to>
      <xdr:col>40</xdr:col>
      <xdr:colOff>291354</xdr:colOff>
      <xdr:row>58</xdr:row>
      <xdr:rowOff>123266</xdr:rowOff>
    </xdr:to>
    <xdr:sp macro="" textlink="">
      <xdr:nvSpPr>
        <xdr:cNvPr id="49" name="PoljeZBesedilom 48"/>
        <xdr:cNvSpPr txBox="1"/>
      </xdr:nvSpPr>
      <xdr:spPr>
        <a:xfrm>
          <a:off x="6790765" y="12001500"/>
          <a:ext cx="1837765" cy="1367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</a:t>
          </a:r>
          <a:r>
            <a:rPr lang="sl-SI" sz="1600" b="1" baseline="0"/>
            <a:t> tretji korak: </a:t>
          </a:r>
        </a:p>
        <a:p>
          <a:r>
            <a:rPr lang="sl-SI" sz="1600" b="1" baseline="0"/>
            <a:t>Rezultat prepiši v F40</a:t>
          </a:r>
          <a:endParaRPr lang="sl-SI" sz="1600" b="1"/>
        </a:p>
      </xdr:txBody>
    </xdr:sp>
    <xdr:clientData/>
  </xdr:twoCellAnchor>
  <xdr:twoCellAnchor>
    <xdr:from>
      <xdr:col>7</xdr:col>
      <xdr:colOff>1456765</xdr:colOff>
      <xdr:row>18</xdr:row>
      <xdr:rowOff>112059</xdr:rowOff>
    </xdr:from>
    <xdr:to>
      <xdr:col>40</xdr:col>
      <xdr:colOff>79002</xdr:colOff>
      <xdr:row>32</xdr:row>
      <xdr:rowOff>121584</xdr:rowOff>
    </xdr:to>
    <xdr:sp macro="" textlink="">
      <xdr:nvSpPr>
        <xdr:cNvPr id="50" name="Pravokoten oblaček 49"/>
        <xdr:cNvSpPr/>
      </xdr:nvSpPr>
      <xdr:spPr>
        <a:xfrm>
          <a:off x="6689912" y="3686735"/>
          <a:ext cx="1726266" cy="2676525"/>
        </a:xfrm>
        <a:prstGeom prst="wedgeRectCallout">
          <a:avLst>
            <a:gd name="adj1" fmla="val 60678"/>
            <a:gd name="adj2" fmla="val 83680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7</xdr:col>
      <xdr:colOff>1524000</xdr:colOff>
      <xdr:row>19</xdr:row>
      <xdr:rowOff>11206</xdr:rowOff>
    </xdr:from>
    <xdr:to>
      <xdr:col>8</xdr:col>
      <xdr:colOff>1453403</xdr:colOff>
      <xdr:row>31</xdr:row>
      <xdr:rowOff>49307</xdr:rowOff>
    </xdr:to>
    <xdr:sp macro="" textlink="">
      <xdr:nvSpPr>
        <xdr:cNvPr id="52" name="PoljeZBesedilom 51"/>
        <xdr:cNvSpPr txBox="1"/>
      </xdr:nvSpPr>
      <xdr:spPr>
        <a:xfrm>
          <a:off x="6757147" y="3776382"/>
          <a:ext cx="15430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Prvi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Dnevni prirast telesne mase. </a:t>
          </a:r>
        </a:p>
        <a:p>
          <a:r>
            <a:rPr lang="sl-SI" sz="1600" b="1" baseline="0"/>
            <a:t>Enota je 'kg na dan'.</a:t>
          </a:r>
          <a:endParaRPr lang="sl-SI" sz="1600" b="1"/>
        </a:p>
      </xdr:txBody>
    </xdr:sp>
    <xdr:clientData/>
  </xdr:twoCellAnchor>
  <xdr:twoCellAnchor>
    <xdr:from>
      <xdr:col>8</xdr:col>
      <xdr:colOff>342899</xdr:colOff>
      <xdr:row>9</xdr:row>
      <xdr:rowOff>76201</xdr:rowOff>
    </xdr:from>
    <xdr:to>
      <xdr:col>58</xdr:col>
      <xdr:colOff>253251</xdr:colOff>
      <xdr:row>17</xdr:row>
      <xdr:rowOff>172014</xdr:rowOff>
    </xdr:to>
    <xdr:sp macro="" textlink="">
      <xdr:nvSpPr>
        <xdr:cNvPr id="54" name="PoljeZBesedilom 53"/>
        <xdr:cNvSpPr txBox="1"/>
      </xdr:nvSpPr>
      <xdr:spPr>
        <a:xfrm>
          <a:off x="7189693" y="1835525"/>
          <a:ext cx="13503087" cy="1619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400" b="1"/>
            <a:t>RAZLAGA REZULTATOV</a:t>
          </a:r>
          <a:endParaRPr lang="sl-SI" sz="14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/>
            <a:t>1. C celici J40 je informacija o povprečnem dnevnem prirastu telesne mase (v kg na dan).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/>
            <a:t>2. V celici AO40 je rezultat, </a:t>
          </a:r>
          <a:r>
            <a:rPr lang="sl-SI" sz="1400" b="1" u="sng" baseline="0"/>
            <a:t>koliko toplogrednih plinov je izpustil bik pitanec v celotnem obdobju pitanja</a:t>
          </a:r>
          <a:r>
            <a:rPr lang="sl-SI" sz="1400" b="1" baseline="0"/>
            <a:t>. Enota je 'kilogram ekvivalentov ogljikovega dioksida na dobo pitanja'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ekv/doba pitanja).  Doba pitanja je število dni od uhlevitve do zakola.</a:t>
          </a:r>
          <a:endParaRPr lang="sl-SI" sz="1400" b="1" baseline="0"/>
        </a:p>
        <a:p>
          <a:r>
            <a:rPr lang="sl-SI" sz="1400" b="1" baseline="0"/>
            <a:t>3. V celici AP40 je </a:t>
          </a:r>
          <a:r>
            <a:rPr lang="sl-SI" sz="1400" b="1" u="sng" baseline="0"/>
            <a:t>preračun skupnih izpustov na letno raven</a:t>
          </a:r>
          <a:r>
            <a:rPr lang="sl-SI" sz="1400" b="1" baseline="0"/>
            <a:t>. Enota je 'kilogram ekvivalentov ogljikovega dioksida na leto (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ekv/leto)</a:t>
          </a:r>
          <a:r>
            <a:rPr lang="sl-SI" sz="1400" b="1" baseline="0"/>
            <a:t>.</a:t>
          </a:r>
        </a:p>
        <a:p>
          <a:pPr eaLnBrk="1" fontAlgn="auto" latinLnBrk="0" hangingPunct="1"/>
          <a:r>
            <a:rPr lang="sl-SI" sz="1400" b="1" baseline="0"/>
            <a:t>4.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celici AQ40 je preračun </a:t>
          </a:r>
          <a:r>
            <a:rPr lang="sl-SI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intenzivnosti izpustov, kar pomeni količino plinov za kilogram prirasta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Enota je ' kilogram ekvivalentov ogljikovega dioksida na kilogram prirasta (kg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ekv/kg prirasta).</a:t>
          </a:r>
          <a:endParaRPr lang="sl-SI" sz="1400">
            <a:effectLst/>
          </a:endParaRPr>
        </a:p>
        <a:p>
          <a:endParaRPr lang="sl-SI" sz="14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269502</xdr:colOff>
      <xdr:row>21</xdr:row>
      <xdr:rowOff>70597</xdr:rowOff>
    </xdr:from>
    <xdr:to>
      <xdr:col>5</xdr:col>
      <xdr:colOff>93008</xdr:colOff>
      <xdr:row>33</xdr:row>
      <xdr:rowOff>22972</xdr:rowOff>
    </xdr:to>
    <xdr:sp macro="" textlink="">
      <xdr:nvSpPr>
        <xdr:cNvPr id="2" name="Pravokoten oblaček 1"/>
        <xdr:cNvSpPr/>
      </xdr:nvSpPr>
      <xdr:spPr>
        <a:xfrm>
          <a:off x="1488702" y="4366372"/>
          <a:ext cx="1833281" cy="2238375"/>
        </a:xfrm>
        <a:prstGeom prst="wedgeRectCallout">
          <a:avLst>
            <a:gd name="adj1" fmla="val 56847"/>
            <a:gd name="adj2" fmla="val 8648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6</xdr:col>
      <xdr:colOff>1750361</xdr:colOff>
      <xdr:row>18</xdr:row>
      <xdr:rowOff>169770</xdr:rowOff>
    </xdr:from>
    <xdr:to>
      <xdr:col>8</xdr:col>
      <xdr:colOff>918884</xdr:colOff>
      <xdr:row>30</xdr:row>
      <xdr:rowOff>131670</xdr:rowOff>
    </xdr:to>
    <xdr:sp macro="" textlink="">
      <xdr:nvSpPr>
        <xdr:cNvPr id="3" name="Pravokoten oblaček 2"/>
        <xdr:cNvSpPr/>
      </xdr:nvSpPr>
      <xdr:spPr>
        <a:xfrm>
          <a:off x="7265336" y="3894045"/>
          <a:ext cx="3226173" cy="2247900"/>
        </a:xfrm>
        <a:prstGeom prst="wedgeRectCallout">
          <a:avLst>
            <a:gd name="adj1" fmla="val 52160"/>
            <a:gd name="adj2" fmla="val 10755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2</xdr:col>
      <xdr:colOff>462242</xdr:colOff>
      <xdr:row>22</xdr:row>
      <xdr:rowOff>95809</xdr:rowOff>
    </xdr:from>
    <xdr:to>
      <xdr:col>4</xdr:col>
      <xdr:colOff>538441</xdr:colOff>
      <xdr:row>31</xdr:row>
      <xdr:rowOff>143434</xdr:rowOff>
    </xdr:to>
    <xdr:sp macro="" textlink="">
      <xdr:nvSpPr>
        <xdr:cNvPr id="4" name="PoljeZBesedilom 3"/>
        <xdr:cNvSpPr txBox="1"/>
      </xdr:nvSpPr>
      <xdr:spPr>
        <a:xfrm>
          <a:off x="1681442" y="4582084"/>
          <a:ext cx="1476374" cy="1762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Prvi</a:t>
          </a:r>
          <a:r>
            <a:rPr lang="sl-SI" sz="1600" b="1" baseline="0"/>
            <a:t> korak: </a:t>
          </a:r>
        </a:p>
        <a:p>
          <a:r>
            <a:rPr lang="sl-SI" sz="1600" b="1" baseline="0"/>
            <a:t>Vstavi </a:t>
          </a:r>
          <a:r>
            <a:rPr lang="sl-SI" sz="1600" b="1" u="sng" baseline="0"/>
            <a:t>telesno maso ob zakolu </a:t>
          </a:r>
          <a:r>
            <a:rPr lang="sl-SI" sz="1600" b="1" baseline="0"/>
            <a:t>(v </a:t>
          </a:r>
          <a:r>
            <a:rPr lang="sl-SI" sz="1600" b="1" u="sng" baseline="0"/>
            <a:t>kilogramih</a:t>
          </a:r>
          <a:r>
            <a:rPr lang="sl-SI" sz="1600" b="1" baseline="0"/>
            <a:t>!</a:t>
          </a:r>
        </a:p>
        <a:p>
          <a:r>
            <a:rPr lang="sl-SI" sz="1600" b="1" baseline="0"/>
            <a:t>primer: 650).</a:t>
          </a:r>
          <a:endParaRPr lang="sl-SI" sz="1600" b="1"/>
        </a:p>
      </xdr:txBody>
    </xdr:sp>
    <xdr:clientData/>
  </xdr:twoCellAnchor>
  <xdr:twoCellAnchor>
    <xdr:from>
      <xdr:col>7</xdr:col>
      <xdr:colOff>24653</xdr:colOff>
      <xdr:row>20</xdr:row>
      <xdr:rowOff>5042</xdr:rowOff>
    </xdr:from>
    <xdr:to>
      <xdr:col>8</xdr:col>
      <xdr:colOff>649942</xdr:colOff>
      <xdr:row>28</xdr:row>
      <xdr:rowOff>186017</xdr:rowOff>
    </xdr:to>
    <xdr:sp macro="" textlink="">
      <xdr:nvSpPr>
        <xdr:cNvPr id="5" name="PoljeZBesedilom 4"/>
        <xdr:cNvSpPr txBox="1"/>
      </xdr:nvSpPr>
      <xdr:spPr>
        <a:xfrm>
          <a:off x="7701803" y="4110317"/>
          <a:ext cx="2520764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Tretji </a:t>
          </a:r>
          <a:r>
            <a:rPr lang="sl-SI" sz="1600" b="1" baseline="0"/>
            <a:t>korak: </a:t>
          </a:r>
        </a:p>
        <a:p>
          <a:r>
            <a:rPr lang="sl-SI" sz="1600" b="1" baseline="0"/>
            <a:t>Vstavi </a:t>
          </a:r>
          <a:r>
            <a:rPr lang="sl-SI" sz="1600" b="1" u="sng" baseline="0"/>
            <a:t>trajanje pitanja</a:t>
          </a:r>
        </a:p>
        <a:p>
          <a:r>
            <a:rPr lang="sl-SI" sz="1600" b="1" baseline="0"/>
            <a:t>(v </a:t>
          </a:r>
          <a:r>
            <a:rPr lang="sl-SI" sz="1600" b="1" u="sng" baseline="0"/>
            <a:t>številu dni</a:t>
          </a:r>
          <a:r>
            <a:rPr lang="sl-SI" sz="1600" b="1" baseline="0"/>
            <a:t>! Primer:</a:t>
          </a:r>
          <a:r>
            <a:rPr lang="sl-SI" sz="1600" b="1"/>
            <a:t> 366)</a:t>
          </a:r>
        </a:p>
        <a:p>
          <a:r>
            <a:rPr lang="sl-SI" sz="1600" b="1"/>
            <a:t>Trajanje</a:t>
          </a:r>
          <a:r>
            <a:rPr lang="sl-SI" sz="1600" b="1" baseline="0"/>
            <a:t> pitanja je število dni od dneva uhlevitve do dneva zakola.</a:t>
          </a:r>
          <a:endParaRPr lang="sl-SI" sz="1600" b="1"/>
        </a:p>
      </xdr:txBody>
    </xdr:sp>
    <xdr:clientData/>
  </xdr:twoCellAnchor>
  <xdr:twoCellAnchor>
    <xdr:from>
      <xdr:col>42</xdr:col>
      <xdr:colOff>1438275</xdr:colOff>
      <xdr:row>18</xdr:row>
      <xdr:rowOff>77881</xdr:rowOff>
    </xdr:from>
    <xdr:to>
      <xdr:col>46</xdr:col>
      <xdr:colOff>595033</xdr:colOff>
      <xdr:row>31</xdr:row>
      <xdr:rowOff>182656</xdr:rowOff>
    </xdr:to>
    <xdr:sp macro="" textlink="">
      <xdr:nvSpPr>
        <xdr:cNvPr id="6" name="Pravokoten oblaček 5"/>
        <xdr:cNvSpPr/>
      </xdr:nvSpPr>
      <xdr:spPr>
        <a:xfrm>
          <a:off x="14627599" y="3988734"/>
          <a:ext cx="2888316" cy="2581275"/>
        </a:xfrm>
        <a:prstGeom prst="wedgeRectCallout">
          <a:avLst>
            <a:gd name="adj1" fmla="val -81911"/>
            <a:gd name="adj2" fmla="val 95700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44</xdr:col>
      <xdr:colOff>313764</xdr:colOff>
      <xdr:row>35</xdr:row>
      <xdr:rowOff>21291</xdr:rowOff>
    </xdr:from>
    <xdr:to>
      <xdr:col>47</xdr:col>
      <xdr:colOff>80121</xdr:colOff>
      <xdr:row>44</xdr:row>
      <xdr:rowOff>638735</xdr:rowOff>
    </xdr:to>
    <xdr:sp macro="" textlink="">
      <xdr:nvSpPr>
        <xdr:cNvPr id="7" name="Pravokoten oblaček 6"/>
        <xdr:cNvSpPr/>
      </xdr:nvSpPr>
      <xdr:spPr>
        <a:xfrm>
          <a:off x="16024411" y="7170644"/>
          <a:ext cx="1581710" cy="3463738"/>
        </a:xfrm>
        <a:prstGeom prst="wedgeRectCallout">
          <a:avLst>
            <a:gd name="adj1" fmla="val -99984"/>
            <a:gd name="adj2" fmla="val -32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42</xdr:col>
      <xdr:colOff>1519518</xdr:colOff>
      <xdr:row>19</xdr:row>
      <xdr:rowOff>21851</xdr:rowOff>
    </xdr:from>
    <xdr:to>
      <xdr:col>46</xdr:col>
      <xdr:colOff>470647</xdr:colOff>
      <xdr:row>30</xdr:row>
      <xdr:rowOff>174250</xdr:rowOff>
    </xdr:to>
    <xdr:sp macro="" textlink="">
      <xdr:nvSpPr>
        <xdr:cNvPr id="8" name="PoljeZBesedilom 7"/>
        <xdr:cNvSpPr txBox="1"/>
      </xdr:nvSpPr>
      <xdr:spPr>
        <a:xfrm>
          <a:off x="14708842" y="4123204"/>
          <a:ext cx="2682687" cy="22478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Tretji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Preračun izpustov TGP na letno raven. </a:t>
          </a:r>
        </a:p>
        <a:p>
          <a:r>
            <a:rPr lang="sl-SI" sz="1600" b="1" baseline="0"/>
            <a:t>Enota je 'kg CO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ekv/leto'.</a:t>
          </a:r>
          <a:endParaRPr lang="sl-SI" sz="1600" b="1"/>
        </a:p>
      </xdr:txBody>
    </xdr:sp>
    <xdr:clientData/>
  </xdr:twoCellAnchor>
  <xdr:twoCellAnchor>
    <xdr:from>
      <xdr:col>44</xdr:col>
      <xdr:colOff>385482</xdr:colOff>
      <xdr:row>35</xdr:row>
      <xdr:rowOff>161366</xdr:rowOff>
    </xdr:from>
    <xdr:to>
      <xdr:col>47</xdr:col>
      <xdr:colOff>47064</xdr:colOff>
      <xdr:row>44</xdr:row>
      <xdr:rowOff>459441</xdr:rowOff>
    </xdr:to>
    <xdr:sp macro="" textlink="">
      <xdr:nvSpPr>
        <xdr:cNvPr id="9" name="PoljeZBesedilom 8"/>
        <xdr:cNvSpPr txBox="1"/>
      </xdr:nvSpPr>
      <xdr:spPr>
        <a:xfrm>
          <a:off x="16096129" y="7310719"/>
          <a:ext cx="1476935" cy="31443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Četrti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Intenzivnost izpustov TGP. Rezultat pomeni količino plinov na kilogram prirasta telesne mase.</a:t>
          </a:r>
        </a:p>
        <a:p>
          <a:r>
            <a:rPr lang="sl-SI" sz="1600" b="1" baseline="0"/>
            <a:t>Enota je 'kg CO</a:t>
          </a:r>
          <a:r>
            <a:rPr lang="en-US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ekv/kg prirasta'. </a:t>
          </a:r>
          <a:endParaRPr lang="sl-SI" sz="1600" b="1"/>
        </a:p>
      </xdr:txBody>
    </xdr:sp>
    <xdr:clientData/>
  </xdr:twoCellAnchor>
  <xdr:twoCellAnchor>
    <xdr:from>
      <xdr:col>0</xdr:col>
      <xdr:colOff>171450</xdr:colOff>
      <xdr:row>9</xdr:row>
      <xdr:rowOff>57151</xdr:rowOff>
    </xdr:from>
    <xdr:to>
      <xdr:col>6</xdr:col>
      <xdr:colOff>941295</xdr:colOff>
      <xdr:row>17</xdr:row>
      <xdr:rowOff>425823</xdr:rowOff>
    </xdr:to>
    <xdr:sp macro="" textlink="">
      <xdr:nvSpPr>
        <xdr:cNvPr id="10" name="Pravokotnik 9"/>
        <xdr:cNvSpPr/>
      </xdr:nvSpPr>
      <xdr:spPr>
        <a:xfrm>
          <a:off x="171450" y="1816475"/>
          <a:ext cx="6271933" cy="189267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366993</xdr:colOff>
      <xdr:row>9</xdr:row>
      <xdr:rowOff>143995</xdr:rowOff>
    </xdr:from>
    <xdr:to>
      <xdr:col>6</xdr:col>
      <xdr:colOff>862854</xdr:colOff>
      <xdr:row>17</xdr:row>
      <xdr:rowOff>291352</xdr:rowOff>
    </xdr:to>
    <xdr:sp macro="" textlink="">
      <xdr:nvSpPr>
        <xdr:cNvPr id="11" name="PoljeZBesedilom 10"/>
        <xdr:cNvSpPr txBox="1"/>
      </xdr:nvSpPr>
      <xdr:spPr>
        <a:xfrm>
          <a:off x="366993" y="1903319"/>
          <a:ext cx="5997949" cy="1671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400" b="1"/>
            <a:t>NAVODILA ZA</a:t>
          </a:r>
          <a:r>
            <a:rPr lang="sl-SI" sz="1400" b="1" baseline="0"/>
            <a:t> UPORABO</a:t>
          </a:r>
        </a:p>
        <a:p>
          <a:r>
            <a:rPr lang="sl-SI" sz="1400" b="1" baseline="0"/>
            <a:t>Izpolni celice F40, G40 in H40. </a:t>
          </a:r>
        </a:p>
        <a:p>
          <a:r>
            <a:rPr lang="sl-SI" sz="1400" b="1" baseline="0"/>
            <a:t>1. V celico F40 vnesi </a:t>
          </a:r>
          <a:r>
            <a:rPr lang="sl-SI" sz="1400" b="1" u="sng" baseline="0"/>
            <a:t>telesno maso </a:t>
          </a:r>
          <a:r>
            <a:rPr lang="sl-SI" sz="1400" b="1" baseline="0"/>
            <a:t>ob </a:t>
          </a:r>
          <a:r>
            <a:rPr lang="sl-SI" sz="1400" b="1" u="sng" baseline="0"/>
            <a:t>zakolu</a:t>
          </a:r>
          <a:r>
            <a:rPr lang="sl-SI" sz="1400" b="1" baseline="0"/>
            <a:t> v kilogramih!</a:t>
          </a:r>
        </a:p>
        <a:p>
          <a:r>
            <a:rPr lang="sl-SI" sz="1400" b="1" baseline="0"/>
            <a:t>2. V celico G40 vnesi </a:t>
          </a:r>
          <a:r>
            <a:rPr lang="sl-SI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telesno maso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 </a:t>
          </a:r>
          <a:r>
            <a:rPr lang="sl-SI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uhlevitvi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v kilogramih</a:t>
          </a:r>
          <a:r>
            <a:rPr lang="sl-SI" sz="1400" b="1" baseline="0"/>
            <a:t>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V celico I40 vnesi </a:t>
          </a:r>
          <a:r>
            <a:rPr lang="sl-SI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trajanje pitanja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številu dni!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Opcija: če razpolagaš s podatkom o topli masi trupa , lahko lahko  telesno maso ob zakolu oceniš v celicah F46 do H 47  ( ni obvezno)   </a:t>
          </a:r>
          <a:endParaRPr lang="sl-SI" sz="1400" b="1"/>
        </a:p>
      </xdr:txBody>
    </xdr:sp>
    <xdr:clientData/>
  </xdr:twoCellAnchor>
  <xdr:twoCellAnchor>
    <xdr:from>
      <xdr:col>47</xdr:col>
      <xdr:colOff>466725</xdr:colOff>
      <xdr:row>18</xdr:row>
      <xdr:rowOff>66675</xdr:rowOff>
    </xdr:from>
    <xdr:to>
      <xdr:col>55</xdr:col>
      <xdr:colOff>438150</xdr:colOff>
      <xdr:row>38</xdr:row>
      <xdr:rowOff>224118</xdr:rowOff>
    </xdr:to>
    <xdr:sp macro="" textlink="">
      <xdr:nvSpPr>
        <xdr:cNvPr id="12" name="Pravokotnik 11"/>
        <xdr:cNvSpPr/>
      </xdr:nvSpPr>
      <xdr:spPr>
        <a:xfrm>
          <a:off x="17992725" y="3977528"/>
          <a:ext cx="4812366" cy="3967443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47</xdr:col>
      <xdr:colOff>581025</xdr:colOff>
      <xdr:row>19</xdr:row>
      <xdr:rowOff>57150</xdr:rowOff>
    </xdr:from>
    <xdr:to>
      <xdr:col>55</xdr:col>
      <xdr:colOff>209550</xdr:colOff>
      <xdr:row>37</xdr:row>
      <xdr:rowOff>112059</xdr:rowOff>
    </xdr:to>
    <xdr:sp macro="" textlink="">
      <xdr:nvSpPr>
        <xdr:cNvPr id="13" name="PoljeZBesedilom 12"/>
        <xdr:cNvSpPr txBox="1"/>
      </xdr:nvSpPr>
      <xdr:spPr>
        <a:xfrm>
          <a:off x="18107025" y="4158503"/>
          <a:ext cx="4469466" cy="34839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100"/>
            <a:t>Določena</a:t>
          </a:r>
          <a:r>
            <a:rPr lang="sl-SI" sz="1100" baseline="0"/>
            <a:t> pojasnila v izračunu.</a:t>
          </a:r>
        </a:p>
        <a:p>
          <a:endParaRPr lang="sl-SI" sz="1100" baseline="0"/>
        </a:p>
        <a:p>
          <a:r>
            <a:rPr lang="sl-SI" sz="1100" baseline="0"/>
            <a:t>Predpostavka je, da se živali ne pase.</a:t>
          </a:r>
        </a:p>
        <a:p>
          <a:r>
            <a:rPr lang="sl-SI" sz="1100" baseline="0"/>
            <a:t>Predpostavka je, da se izločki zbirajo v obliki gnojevke.</a:t>
          </a:r>
        </a:p>
        <a:p>
          <a:r>
            <a:rPr lang="sl-SI" sz="1100" baseline="0"/>
            <a:t>Uporabljene metodike: EMEP (2019), IPCC (2006), EMEP (2019)</a:t>
          </a:r>
        </a:p>
        <a:p>
          <a:endParaRPr lang="sl-SI" sz="1100" baseline="0"/>
        </a:p>
        <a:p>
          <a:r>
            <a:rPr lang="sl-SI" sz="1100" baseline="0"/>
            <a:t>Enota za vse telesne mase je kg:</a:t>
          </a:r>
        </a:p>
        <a:p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       Telesna masa je masa živali ob zakolu</a:t>
          </a:r>
          <a:r>
            <a:rPr lang="sl-SI"/>
            <a:t> </a:t>
          </a:r>
        </a:p>
        <a:p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       Masa ob uhlevitvi je telesna masa ob uhlevitvi</a:t>
          </a:r>
          <a:r>
            <a:rPr lang="sl-SI"/>
            <a:t> </a:t>
          </a:r>
        </a:p>
        <a:p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       Neto prirast telesne mase je razlika med telesno maso ob zakolu in telesno maso ob uhlevitvi</a:t>
          </a:r>
          <a:r>
            <a:rPr lang="sl-SI"/>
            <a:t> </a:t>
          </a:r>
        </a:p>
        <a:p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       Trajanje pitanja je število dni od dneva uhlevitve in dneva zakola</a:t>
          </a:r>
          <a:r>
            <a:rPr lang="sl-SI"/>
            <a:t> </a:t>
          </a:r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       Prirast telesne mase je neto prirast telesne mase deljen z dobo pitanja</a:t>
          </a:r>
          <a:r>
            <a:rPr lang="sl-SI"/>
            <a:t> </a:t>
          </a:r>
        </a:p>
        <a:p>
          <a:r>
            <a:rPr lang="sl-SI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       Masa povprečna je povprečna masa med telesno maso ob zakolu in telesno masao ob uhlevitvi.</a:t>
          </a:r>
          <a:r>
            <a:rPr lang="sl-SI"/>
            <a:t> </a:t>
          </a:r>
        </a:p>
        <a:p>
          <a:endParaRPr lang="sl-SI" sz="1100" baseline="0"/>
        </a:p>
        <a:p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GWP</a:t>
          </a:r>
          <a:r>
            <a:rPr lang="sl-SI" sz="11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100</a:t>
          </a:r>
          <a:r>
            <a:rPr lang="sl-SI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l-SI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faktorja sta 28 za metan in 265 za didušikov oksid.</a:t>
          </a:r>
          <a:endParaRPr lang="sl-SI">
            <a:effectLst/>
          </a:endParaRPr>
        </a:p>
      </xdr:txBody>
    </xdr:sp>
    <xdr:clientData/>
  </xdr:twoCellAnchor>
  <xdr:twoCellAnchor>
    <xdr:from>
      <xdr:col>5</xdr:col>
      <xdr:colOff>1299882</xdr:colOff>
      <xdr:row>19</xdr:row>
      <xdr:rowOff>67235</xdr:rowOff>
    </xdr:from>
    <xdr:to>
      <xdr:col>6</xdr:col>
      <xdr:colOff>1546411</xdr:colOff>
      <xdr:row>32</xdr:row>
      <xdr:rowOff>67235</xdr:rowOff>
    </xdr:to>
    <xdr:sp macro="" textlink="">
      <xdr:nvSpPr>
        <xdr:cNvPr id="14" name="Pravokoten oblaček 13"/>
        <xdr:cNvSpPr/>
      </xdr:nvSpPr>
      <xdr:spPr>
        <a:xfrm flipV="1">
          <a:off x="4528857" y="3982010"/>
          <a:ext cx="2532529" cy="2476500"/>
        </a:xfrm>
        <a:prstGeom prst="wedgeRectCallout">
          <a:avLst>
            <a:gd name="adj1" fmla="val 23914"/>
            <a:gd name="adj2" fmla="val -8070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5</xdr:col>
      <xdr:colOff>1456765</xdr:colOff>
      <xdr:row>20</xdr:row>
      <xdr:rowOff>50665</xdr:rowOff>
    </xdr:from>
    <xdr:to>
      <xdr:col>6</xdr:col>
      <xdr:colOff>1333501</xdr:colOff>
      <xdr:row>31</xdr:row>
      <xdr:rowOff>44823</xdr:rowOff>
    </xdr:to>
    <xdr:sp macro="" textlink="">
      <xdr:nvSpPr>
        <xdr:cNvPr id="15" name="PoljeZBesedilom 14"/>
        <xdr:cNvSpPr txBox="1"/>
      </xdr:nvSpPr>
      <xdr:spPr>
        <a:xfrm>
          <a:off x="4685740" y="4155940"/>
          <a:ext cx="2162736" cy="20896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Drugi </a:t>
          </a:r>
          <a:r>
            <a:rPr lang="sl-SI" sz="1600" b="1" baseline="0"/>
            <a:t>korak: </a:t>
          </a:r>
        </a:p>
        <a:p>
          <a:r>
            <a:rPr lang="sl-SI" sz="1600" b="1" baseline="0"/>
            <a:t>Vstavi </a:t>
          </a:r>
          <a:r>
            <a:rPr lang="sl-SI" sz="1600" b="1" u="sng" baseline="0"/>
            <a:t>telesno maso ob uhlevitvi</a:t>
          </a:r>
        </a:p>
        <a:p>
          <a:r>
            <a:rPr lang="sl-SI" sz="1600" b="1" baseline="0"/>
            <a:t>(</a:t>
          </a:r>
          <a:r>
            <a:rPr lang="sl-SI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</a:t>
          </a:r>
          <a:r>
            <a:rPr lang="sl-SI" sz="16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kilogramih</a:t>
          </a:r>
          <a:r>
            <a:rPr lang="sl-SI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 P</a:t>
          </a:r>
          <a:r>
            <a:rPr lang="sl-SI" sz="1600" b="1"/>
            <a:t>rimer: 250).</a:t>
          </a:r>
        </a:p>
      </xdr:txBody>
    </xdr:sp>
    <xdr:clientData/>
  </xdr:twoCellAnchor>
  <xdr:twoCellAnchor>
    <xdr:from>
      <xdr:col>40</xdr:col>
      <xdr:colOff>481854</xdr:colOff>
      <xdr:row>18</xdr:row>
      <xdr:rowOff>62751</xdr:rowOff>
    </xdr:from>
    <xdr:to>
      <xdr:col>42</xdr:col>
      <xdr:colOff>997884</xdr:colOff>
      <xdr:row>32</xdr:row>
      <xdr:rowOff>72276</xdr:rowOff>
    </xdr:to>
    <xdr:sp macro="" textlink="">
      <xdr:nvSpPr>
        <xdr:cNvPr id="16" name="Pravokoten oblaček 15"/>
        <xdr:cNvSpPr/>
      </xdr:nvSpPr>
      <xdr:spPr>
        <a:xfrm>
          <a:off x="12460942" y="3973604"/>
          <a:ext cx="1726266" cy="2676525"/>
        </a:xfrm>
        <a:prstGeom prst="wedgeRectCallout">
          <a:avLst>
            <a:gd name="adj1" fmla="val -26956"/>
            <a:gd name="adj2" fmla="val 85355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40</xdr:col>
      <xdr:colOff>587189</xdr:colOff>
      <xdr:row>18</xdr:row>
      <xdr:rowOff>183774</xdr:rowOff>
    </xdr:from>
    <xdr:to>
      <xdr:col>42</xdr:col>
      <xdr:colOff>920003</xdr:colOff>
      <xdr:row>31</xdr:row>
      <xdr:rowOff>31375</xdr:rowOff>
    </xdr:to>
    <xdr:sp macro="" textlink="">
      <xdr:nvSpPr>
        <xdr:cNvPr id="17" name="PoljeZBesedilom 16"/>
        <xdr:cNvSpPr txBox="1"/>
      </xdr:nvSpPr>
      <xdr:spPr>
        <a:xfrm>
          <a:off x="12566277" y="4094627"/>
          <a:ext cx="15430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Drugi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Izpusti TGP v celotnem obdobju pitanja. </a:t>
          </a:r>
        </a:p>
        <a:p>
          <a:r>
            <a:rPr lang="sl-SI" sz="1600" b="1" baseline="0"/>
            <a:t>Enota je 'kg CO</a:t>
          </a:r>
          <a:r>
            <a:rPr lang="en-US" sz="16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600" b="1" baseline="0"/>
            <a:t> ekv/</a:t>
          </a:r>
          <a:r>
            <a:rPr lang="sl-SI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doba pitanja</a:t>
          </a:r>
          <a:r>
            <a:rPr lang="sl-SI" sz="1600" b="1" baseline="0"/>
            <a:t>'.</a:t>
          </a:r>
          <a:endParaRPr lang="sl-SI" sz="1600" b="1"/>
        </a:p>
      </xdr:txBody>
    </xdr:sp>
    <xdr:clientData/>
  </xdr:twoCellAnchor>
  <xdr:twoCellAnchor>
    <xdr:from>
      <xdr:col>6</xdr:col>
      <xdr:colOff>1953185</xdr:colOff>
      <xdr:row>9</xdr:row>
      <xdr:rowOff>78439</xdr:rowOff>
    </xdr:from>
    <xdr:to>
      <xdr:col>53</xdr:col>
      <xdr:colOff>96931</xdr:colOff>
      <xdr:row>17</xdr:row>
      <xdr:rowOff>448235</xdr:rowOff>
    </xdr:to>
    <xdr:sp macro="" textlink="">
      <xdr:nvSpPr>
        <xdr:cNvPr id="18" name="Pravokotnik 17"/>
        <xdr:cNvSpPr/>
      </xdr:nvSpPr>
      <xdr:spPr>
        <a:xfrm>
          <a:off x="7455273" y="1837763"/>
          <a:ext cx="13798364" cy="1893796"/>
        </a:xfrm>
        <a:prstGeom prst="rect">
          <a:avLst/>
        </a:prstGeom>
        <a:solidFill>
          <a:schemeClr val="bg1"/>
        </a:solidFill>
        <a:ln>
          <a:solidFill>
            <a:schemeClr val="tx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6</xdr:col>
      <xdr:colOff>2124636</xdr:colOff>
      <xdr:row>10</xdr:row>
      <xdr:rowOff>49863</xdr:rowOff>
    </xdr:from>
    <xdr:to>
      <xdr:col>52</xdr:col>
      <xdr:colOff>578223</xdr:colOff>
      <xdr:row>17</xdr:row>
      <xdr:rowOff>336176</xdr:rowOff>
    </xdr:to>
    <xdr:sp macro="" textlink="">
      <xdr:nvSpPr>
        <xdr:cNvPr id="19" name="PoljeZBesedilom 18"/>
        <xdr:cNvSpPr txBox="1"/>
      </xdr:nvSpPr>
      <xdr:spPr>
        <a:xfrm>
          <a:off x="7626724" y="1999687"/>
          <a:ext cx="13503087" cy="1619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400" b="1"/>
            <a:t>RAZLAGA REZULTATOV</a:t>
          </a:r>
          <a:endParaRPr lang="sl-SI" sz="1400" b="1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/>
            <a:t>1. C celici J40 je informacija o povprečnem dnevnem prirastu telesne mase (v kg na dan).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l-SI" sz="1400" b="1" baseline="0"/>
            <a:t>2. V celici AO40 je rezultat, </a:t>
          </a:r>
          <a:r>
            <a:rPr lang="sl-SI" sz="1400" b="1" u="sng" baseline="0"/>
            <a:t>koliko toplogrednih plinov je izpustil bik pitanec v celotnem obdobju pitanja</a:t>
          </a:r>
          <a:r>
            <a:rPr lang="sl-SI" sz="1400" b="1" baseline="0"/>
            <a:t>. Enota je 'kilogram ekvivalentov ogljikovega dioksida na dobo pitanja'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ekv/doba pitanja).  Doba pitanja je število dni od uhlevitve do zakola.</a:t>
          </a:r>
          <a:endParaRPr lang="sl-SI" sz="1400" b="1" baseline="0"/>
        </a:p>
        <a:p>
          <a:r>
            <a:rPr lang="sl-SI" sz="1400" b="1" baseline="0"/>
            <a:t>3. V celici AP40 je </a:t>
          </a:r>
          <a:r>
            <a:rPr lang="sl-SI" sz="1400" b="1" u="sng" baseline="0"/>
            <a:t>preračun skupnih izpustov na letno raven</a:t>
          </a:r>
          <a:r>
            <a:rPr lang="sl-SI" sz="1400" b="1" baseline="0"/>
            <a:t>. Enota je 'kilogram ekvivalentov ogljikovega dioksida na leto (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ekv/leto)</a:t>
          </a:r>
          <a:r>
            <a:rPr lang="sl-SI" sz="1400" b="1" baseline="0"/>
            <a:t>.</a:t>
          </a:r>
        </a:p>
        <a:p>
          <a:pPr eaLnBrk="1" fontAlgn="auto" latinLnBrk="0" hangingPunct="1"/>
          <a:r>
            <a:rPr lang="sl-SI" sz="1400" b="1" baseline="0"/>
            <a:t>4. 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 celici AQ40 je preračun </a:t>
          </a:r>
          <a:r>
            <a:rPr lang="sl-SI" sz="1400" b="1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intenzivnosti izpustov, kar pomeni količino plinov za kilogram prirasta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Enota je ' kilogram ekvivalentov ogljikovega dioksida na kilogram prirasta (kg CO</a:t>
          </a:r>
          <a:r>
            <a:rPr lang="en-US" sz="1400" baseline="-25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sl-SI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ekv/kg prirasta).</a:t>
          </a:r>
          <a:endParaRPr lang="sl-SI" sz="1400">
            <a:effectLst/>
          </a:endParaRPr>
        </a:p>
        <a:p>
          <a:endParaRPr lang="sl-SI" sz="1400" b="1" baseline="0"/>
        </a:p>
      </xdr:txBody>
    </xdr:sp>
    <xdr:clientData/>
  </xdr:twoCellAnchor>
  <xdr:twoCellAnchor>
    <xdr:from>
      <xdr:col>0</xdr:col>
      <xdr:colOff>298635</xdr:colOff>
      <xdr:row>0</xdr:row>
      <xdr:rowOff>159123</xdr:rowOff>
    </xdr:from>
    <xdr:to>
      <xdr:col>42</xdr:col>
      <xdr:colOff>1703294</xdr:colOff>
      <xdr:row>8</xdr:row>
      <xdr:rowOff>22411</xdr:rowOff>
    </xdr:to>
    <xdr:sp macro="" textlink="">
      <xdr:nvSpPr>
        <xdr:cNvPr id="20" name="Pravokotnik 19"/>
        <xdr:cNvSpPr/>
      </xdr:nvSpPr>
      <xdr:spPr>
        <a:xfrm>
          <a:off x="298635" y="159123"/>
          <a:ext cx="14593983" cy="1432112"/>
        </a:xfrm>
        <a:prstGeom prst="rect">
          <a:avLst/>
        </a:prstGeom>
        <a:solidFill>
          <a:schemeClr val="bg1"/>
        </a:solidFill>
        <a:ln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0</xdr:col>
      <xdr:colOff>435348</xdr:colOff>
      <xdr:row>1</xdr:row>
      <xdr:rowOff>71156</xdr:rowOff>
    </xdr:from>
    <xdr:to>
      <xdr:col>42</xdr:col>
      <xdr:colOff>1523999</xdr:colOff>
      <xdr:row>7</xdr:row>
      <xdr:rowOff>123263</xdr:rowOff>
    </xdr:to>
    <xdr:sp macro="" textlink="">
      <xdr:nvSpPr>
        <xdr:cNvPr id="21" name="PoljeZBesedilom 20"/>
        <xdr:cNvSpPr txBox="1"/>
      </xdr:nvSpPr>
      <xdr:spPr>
        <a:xfrm>
          <a:off x="435348" y="261656"/>
          <a:ext cx="14277975" cy="12399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2400" b="1" baseline="0"/>
            <a:t>MODEL ZA IZRAČUN IZPUSTOV TOPLOGREDNIH PLINOV (TGP) IN INTENZIVNOSTI IZPUSTOV TOPLOGREDNIH PLINOV ZA </a:t>
          </a:r>
          <a:r>
            <a:rPr lang="sl-SI" sz="2400" b="1" u="sng" baseline="0"/>
            <a:t>BIKE PITANCE IN PITOVNE TELICE V PRIMERU DA REJEC KUPUJE STAREJŠA TELETA (NAD  3 MESECE) (za mlajša teleta glej zavihek Teleta rojena na kmetiji)</a:t>
          </a:r>
        </a:p>
      </xdr:txBody>
    </xdr:sp>
    <xdr:clientData/>
  </xdr:twoCellAnchor>
  <xdr:twoCellAnchor>
    <xdr:from>
      <xdr:col>2</xdr:col>
      <xdr:colOff>392201</xdr:colOff>
      <xdr:row>50</xdr:row>
      <xdr:rowOff>156882</xdr:rowOff>
    </xdr:from>
    <xdr:to>
      <xdr:col>5</xdr:col>
      <xdr:colOff>593907</xdr:colOff>
      <xdr:row>59</xdr:row>
      <xdr:rowOff>123265</xdr:rowOff>
    </xdr:to>
    <xdr:sp macro="" textlink="">
      <xdr:nvSpPr>
        <xdr:cNvPr id="23" name="Pravokoten oblaček 22"/>
        <xdr:cNvSpPr/>
      </xdr:nvSpPr>
      <xdr:spPr>
        <a:xfrm rot="10800000">
          <a:off x="1602436" y="11654117"/>
          <a:ext cx="2207559" cy="1680883"/>
        </a:xfrm>
        <a:prstGeom prst="wedgeRectCallout">
          <a:avLst>
            <a:gd name="adj1" fmla="val -68202"/>
            <a:gd name="adj2" fmla="val 8780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2</xdr:col>
      <xdr:colOff>571500</xdr:colOff>
      <xdr:row>51</xdr:row>
      <xdr:rowOff>56030</xdr:rowOff>
    </xdr:from>
    <xdr:to>
      <xdr:col>5</xdr:col>
      <xdr:colOff>403412</xdr:colOff>
      <xdr:row>58</xdr:row>
      <xdr:rowOff>112060</xdr:rowOff>
    </xdr:to>
    <xdr:sp macro="" textlink="">
      <xdr:nvSpPr>
        <xdr:cNvPr id="24" name="PoljeZBesedilom 23"/>
        <xdr:cNvSpPr txBox="1"/>
      </xdr:nvSpPr>
      <xdr:spPr>
        <a:xfrm>
          <a:off x="1781735" y="11743765"/>
          <a:ext cx="1837765" cy="1389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 prvi korak</a:t>
          </a:r>
          <a:r>
            <a:rPr lang="sl-SI" sz="1600" b="1" baseline="0"/>
            <a:t>: </a:t>
          </a:r>
        </a:p>
        <a:p>
          <a:r>
            <a:rPr lang="sl-SI" sz="1600" b="1" baseline="0"/>
            <a:t>Vstavi toplo maso trupa. </a:t>
          </a:r>
          <a:endParaRPr lang="sl-SI" sz="1600" b="1"/>
        </a:p>
      </xdr:txBody>
    </xdr:sp>
    <xdr:clientData/>
  </xdr:twoCellAnchor>
  <xdr:twoCellAnchor>
    <xdr:from>
      <xdr:col>5</xdr:col>
      <xdr:colOff>1098174</xdr:colOff>
      <xdr:row>51</xdr:row>
      <xdr:rowOff>11205</xdr:rowOff>
    </xdr:from>
    <xdr:to>
      <xdr:col>6</xdr:col>
      <xdr:colOff>1019733</xdr:colOff>
      <xdr:row>62</xdr:row>
      <xdr:rowOff>168089</xdr:rowOff>
    </xdr:to>
    <xdr:sp macro="" textlink="">
      <xdr:nvSpPr>
        <xdr:cNvPr id="25" name="Pravokoten oblaček 24"/>
        <xdr:cNvSpPr/>
      </xdr:nvSpPr>
      <xdr:spPr>
        <a:xfrm rot="10800000">
          <a:off x="4314262" y="11698940"/>
          <a:ext cx="2207559" cy="2252384"/>
        </a:xfrm>
        <a:prstGeom prst="wedgeRectCallout">
          <a:avLst>
            <a:gd name="adj1" fmla="val -51450"/>
            <a:gd name="adj2" fmla="val 8215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5</xdr:col>
      <xdr:colOff>1288677</xdr:colOff>
      <xdr:row>51</xdr:row>
      <xdr:rowOff>100853</xdr:rowOff>
    </xdr:from>
    <xdr:to>
      <xdr:col>6</xdr:col>
      <xdr:colOff>840442</xdr:colOff>
      <xdr:row>61</xdr:row>
      <xdr:rowOff>67236</xdr:rowOff>
    </xdr:to>
    <xdr:sp macro="" textlink="">
      <xdr:nvSpPr>
        <xdr:cNvPr id="28" name="PoljeZBesedilom 27"/>
        <xdr:cNvSpPr txBox="1"/>
      </xdr:nvSpPr>
      <xdr:spPr>
        <a:xfrm>
          <a:off x="4504765" y="11788588"/>
          <a:ext cx="1837765" cy="18713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 drugi korak</a:t>
          </a:r>
          <a:r>
            <a:rPr lang="sl-SI" sz="1600" b="1" baseline="0"/>
            <a:t>: </a:t>
          </a:r>
        </a:p>
        <a:p>
          <a:r>
            <a:rPr lang="sl-SI" sz="1600" b="1" baseline="0"/>
            <a:t>Vstavi starost ob zakolu, lahko je groba ocena</a:t>
          </a:r>
          <a:r>
            <a:rPr lang="sl-SI" sz="1600" b="1" baseline="0">
              <a:latin typeface="+mn-lt"/>
            </a:rPr>
            <a:t> (</a:t>
          </a:r>
          <a:r>
            <a:rPr lang="sl-SI" sz="1600" b="1" baseline="0">
              <a:latin typeface="+mn-lt"/>
              <a:ea typeface="Cambria Math"/>
            </a:rPr>
            <a:t>±100 dni)</a:t>
          </a:r>
          <a:r>
            <a:rPr lang="sl-SI" sz="1600" b="1" baseline="0">
              <a:latin typeface="+mn-lt"/>
            </a:rPr>
            <a:t>.</a:t>
          </a:r>
          <a:endParaRPr lang="sl-SI" sz="1600" b="1">
            <a:latin typeface="+mn-lt"/>
          </a:endParaRPr>
        </a:p>
      </xdr:txBody>
    </xdr:sp>
    <xdr:clientData/>
  </xdr:twoCellAnchor>
  <xdr:twoCellAnchor>
    <xdr:from>
      <xdr:col>6</xdr:col>
      <xdr:colOff>1669676</xdr:colOff>
      <xdr:row>51</xdr:row>
      <xdr:rowOff>0</xdr:rowOff>
    </xdr:from>
    <xdr:to>
      <xdr:col>7</xdr:col>
      <xdr:colOff>1714499</xdr:colOff>
      <xdr:row>59</xdr:row>
      <xdr:rowOff>168089</xdr:rowOff>
    </xdr:to>
    <xdr:sp macro="" textlink="">
      <xdr:nvSpPr>
        <xdr:cNvPr id="29" name="Pravokoten oblaček 28"/>
        <xdr:cNvSpPr/>
      </xdr:nvSpPr>
      <xdr:spPr>
        <a:xfrm rot="10800000">
          <a:off x="7171764" y="11687735"/>
          <a:ext cx="2207559" cy="1692089"/>
        </a:xfrm>
        <a:prstGeom prst="wedgeRectCallout">
          <a:avLst>
            <a:gd name="adj1" fmla="val -40791"/>
            <a:gd name="adj2" fmla="val 828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6</xdr:col>
      <xdr:colOff>1860177</xdr:colOff>
      <xdr:row>51</xdr:row>
      <xdr:rowOff>123264</xdr:rowOff>
    </xdr:from>
    <xdr:to>
      <xdr:col>7</xdr:col>
      <xdr:colOff>1535206</xdr:colOff>
      <xdr:row>58</xdr:row>
      <xdr:rowOff>156883</xdr:rowOff>
    </xdr:to>
    <xdr:sp macro="" textlink="">
      <xdr:nvSpPr>
        <xdr:cNvPr id="36" name="PoljeZBesedilom 35"/>
        <xdr:cNvSpPr txBox="1"/>
      </xdr:nvSpPr>
      <xdr:spPr>
        <a:xfrm>
          <a:off x="7362265" y="11810999"/>
          <a:ext cx="1837765" cy="13671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Opcijska ocena telesne mase,</a:t>
          </a:r>
          <a:r>
            <a:rPr lang="sl-SI" sz="1600" b="1" baseline="0"/>
            <a:t> tretji korak: </a:t>
          </a:r>
        </a:p>
        <a:p>
          <a:r>
            <a:rPr lang="sl-SI" sz="1600" b="1" baseline="0"/>
            <a:t>Rezultat prepiši v F40</a:t>
          </a:r>
          <a:endParaRPr lang="sl-SI" sz="1600" b="1"/>
        </a:p>
      </xdr:txBody>
    </xdr:sp>
    <xdr:clientData/>
  </xdr:twoCellAnchor>
  <xdr:twoCellAnchor>
    <xdr:from>
      <xdr:col>8</xdr:col>
      <xdr:colOff>1075764</xdr:colOff>
      <xdr:row>18</xdr:row>
      <xdr:rowOff>67235</xdr:rowOff>
    </xdr:from>
    <xdr:to>
      <xdr:col>40</xdr:col>
      <xdr:colOff>381560</xdr:colOff>
      <xdr:row>32</xdr:row>
      <xdr:rowOff>76760</xdr:rowOff>
    </xdr:to>
    <xdr:sp macro="" textlink="">
      <xdr:nvSpPr>
        <xdr:cNvPr id="37" name="Pravokoten oblaček 36"/>
        <xdr:cNvSpPr/>
      </xdr:nvSpPr>
      <xdr:spPr>
        <a:xfrm>
          <a:off x="10634382" y="3978088"/>
          <a:ext cx="1726266" cy="2676525"/>
        </a:xfrm>
        <a:prstGeom prst="wedgeRectCallout">
          <a:avLst>
            <a:gd name="adj1" fmla="val -341"/>
            <a:gd name="adj2" fmla="val 87448"/>
          </a:avLst>
        </a:prstGeom>
        <a:solidFill>
          <a:schemeClr val="bg1"/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l-SI" sz="1100"/>
        </a:p>
      </xdr:txBody>
    </xdr:sp>
    <xdr:clientData/>
  </xdr:twoCellAnchor>
  <xdr:twoCellAnchor>
    <xdr:from>
      <xdr:col>8</xdr:col>
      <xdr:colOff>1187823</xdr:colOff>
      <xdr:row>19</xdr:row>
      <xdr:rowOff>44823</xdr:rowOff>
    </xdr:from>
    <xdr:to>
      <xdr:col>40</xdr:col>
      <xdr:colOff>310403</xdr:colOff>
      <xdr:row>31</xdr:row>
      <xdr:rowOff>82924</xdr:rowOff>
    </xdr:to>
    <xdr:sp macro="" textlink="">
      <xdr:nvSpPr>
        <xdr:cNvPr id="39" name="PoljeZBesedilom 38"/>
        <xdr:cNvSpPr txBox="1"/>
      </xdr:nvSpPr>
      <xdr:spPr>
        <a:xfrm>
          <a:off x="10746441" y="4146176"/>
          <a:ext cx="15430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l-SI" sz="1600" b="1"/>
            <a:t>Prvi rezultat</a:t>
          </a:r>
          <a:r>
            <a:rPr lang="sl-SI" sz="1600" b="1" baseline="0"/>
            <a:t>: </a:t>
          </a:r>
        </a:p>
        <a:p>
          <a:r>
            <a:rPr lang="sl-SI" sz="1600" b="1" baseline="0"/>
            <a:t>Dnevni prirast telesne mase. </a:t>
          </a:r>
        </a:p>
        <a:p>
          <a:r>
            <a:rPr lang="sl-SI" sz="1600" b="1" baseline="0"/>
            <a:t>Enota je 'kg na dan'.</a:t>
          </a:r>
          <a:endParaRPr lang="sl-SI" sz="16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AR47"/>
  <sheetViews>
    <sheetView topLeftCell="A25" zoomScale="85" zoomScaleNormal="85" workbookViewId="0">
      <selection activeCell="AU47" sqref="AU47"/>
    </sheetView>
  </sheetViews>
  <sheetFormatPr defaultRowHeight="15" x14ac:dyDescent="0.25"/>
  <cols>
    <col min="1" max="2" width="9.140625" style="1"/>
    <col min="3" max="3" width="11.85546875" style="1" customWidth="1"/>
    <col min="4" max="4" width="9.140625" style="1"/>
    <col min="5" max="5" width="9.140625" style="1" customWidth="1"/>
    <col min="6" max="6" width="30.28515625" style="1" customWidth="1"/>
    <col min="7" max="7" width="0" style="1" hidden="1" customWidth="1"/>
    <col min="8" max="8" width="24.140625" style="1" customWidth="1"/>
    <col min="9" max="9" width="22.28515625" style="1" customWidth="1"/>
    <col min="10" max="10" width="12" style="1" hidden="1" customWidth="1"/>
    <col min="11" max="11" width="13.140625" style="1" hidden="1" customWidth="1"/>
    <col min="12" max="15" width="12" style="1" hidden="1" customWidth="1"/>
    <col min="16" max="16" width="11" style="1" hidden="1" customWidth="1"/>
    <col min="17" max="17" width="9.5703125" style="1" hidden="1" customWidth="1"/>
    <col min="18" max="18" width="11" style="1" hidden="1" customWidth="1"/>
    <col min="19" max="23" width="12" style="1" hidden="1" customWidth="1"/>
    <col min="24" max="24" width="19.5703125" style="1" hidden="1" customWidth="1"/>
    <col min="25" max="25" width="19.85546875" style="1" hidden="1" customWidth="1"/>
    <col min="26" max="26" width="23.42578125" style="1" hidden="1" customWidth="1"/>
    <col min="27" max="27" width="4.28515625" style="1" hidden="1" customWidth="1"/>
    <col min="28" max="28" width="4" style="1" hidden="1" customWidth="1"/>
    <col min="29" max="29" width="12.7109375" style="1" hidden="1" customWidth="1"/>
    <col min="30" max="30" width="17.7109375" style="1" hidden="1" customWidth="1"/>
    <col min="31" max="31" width="21.5703125" style="1" hidden="1" customWidth="1"/>
    <col min="32" max="32" width="18.28515625" style="1" hidden="1" customWidth="1"/>
    <col min="33" max="33" width="26" style="1" hidden="1" customWidth="1"/>
    <col min="34" max="34" width="16.5703125" style="1" hidden="1" customWidth="1"/>
    <col min="35" max="35" width="28.28515625" style="1" hidden="1" customWidth="1"/>
    <col min="36" max="36" width="21.85546875" style="1" hidden="1" customWidth="1"/>
    <col min="37" max="37" width="35.28515625" style="1" hidden="1" customWidth="1"/>
    <col min="38" max="38" width="32.5703125" style="1" hidden="1" customWidth="1"/>
    <col min="39" max="39" width="33" style="1" hidden="1" customWidth="1"/>
    <col min="40" max="40" width="22.140625" style="1" hidden="1" customWidth="1"/>
    <col min="41" max="42" width="9.5703125" style="1" bestFit="1" customWidth="1"/>
    <col min="43" max="43" width="26.140625" style="1" customWidth="1"/>
    <col min="44" max="16384" width="9.140625" style="1"/>
  </cols>
  <sheetData>
    <row r="7" spans="1:41" ht="18.75" x14ac:dyDescent="0.2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x14ac:dyDescent="0.25">
      <c r="A8" s="7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s="4" customFormat="1" x14ac:dyDescent="0.25"/>
    <row r="18" ht="23.25" customHeight="1" x14ac:dyDescent="0.25"/>
    <row r="34" spans="3:44" x14ac:dyDescent="0.25">
      <c r="AR34" s="3"/>
    </row>
    <row r="39" spans="3:44" ht="93" customHeight="1" x14ac:dyDescent="0.35">
      <c r="C39" s="18" t="s">
        <v>46</v>
      </c>
      <c r="D39" s="19"/>
      <c r="E39" s="20"/>
      <c r="F39" s="14" t="s">
        <v>32</v>
      </c>
      <c r="G39" s="14" t="s">
        <v>0</v>
      </c>
      <c r="H39" s="14" t="s">
        <v>44</v>
      </c>
      <c r="I39" s="14" t="s">
        <v>37</v>
      </c>
      <c r="J39" s="14" t="s">
        <v>1</v>
      </c>
      <c r="K39" s="14" t="s">
        <v>2</v>
      </c>
      <c r="L39" s="14" t="s">
        <v>3</v>
      </c>
      <c r="M39" s="14" t="s">
        <v>4</v>
      </c>
      <c r="N39" s="14" t="s">
        <v>5</v>
      </c>
      <c r="O39" s="14" t="s">
        <v>6</v>
      </c>
      <c r="P39" s="14" t="s">
        <v>7</v>
      </c>
      <c r="Q39" s="14" t="s">
        <v>8</v>
      </c>
      <c r="R39" s="14" t="s">
        <v>9</v>
      </c>
      <c r="S39" s="14" t="s">
        <v>10</v>
      </c>
      <c r="T39" s="14" t="s">
        <v>14</v>
      </c>
      <c r="U39" s="14" t="s">
        <v>11</v>
      </c>
      <c r="V39" s="14" t="s">
        <v>12</v>
      </c>
      <c r="W39" s="14" t="s">
        <v>13</v>
      </c>
      <c r="X39" s="14" t="s">
        <v>15</v>
      </c>
      <c r="Y39" s="14" t="s">
        <v>16</v>
      </c>
      <c r="Z39" s="14" t="s">
        <v>17</v>
      </c>
      <c r="AA39" s="14" t="s">
        <v>18</v>
      </c>
      <c r="AB39" s="14" t="s">
        <v>19</v>
      </c>
      <c r="AC39" s="14" t="s">
        <v>20</v>
      </c>
      <c r="AD39" s="14" t="s">
        <v>21</v>
      </c>
      <c r="AE39" s="14" t="s">
        <v>22</v>
      </c>
      <c r="AF39" s="14" t="s">
        <v>23</v>
      </c>
      <c r="AG39" s="14" t="s">
        <v>24</v>
      </c>
      <c r="AH39" s="14" t="s">
        <v>25</v>
      </c>
      <c r="AI39" s="14" t="s">
        <v>26</v>
      </c>
      <c r="AJ39" s="14" t="s">
        <v>27</v>
      </c>
      <c r="AK39" s="14" t="s">
        <v>28</v>
      </c>
      <c r="AL39" s="14" t="s">
        <v>29</v>
      </c>
      <c r="AM39" s="14" t="s">
        <v>30</v>
      </c>
      <c r="AN39" s="14" t="s">
        <v>31</v>
      </c>
      <c r="AO39" s="14" t="s">
        <v>34</v>
      </c>
      <c r="AP39" s="14" t="s">
        <v>35</v>
      </c>
      <c r="AQ39" s="14" t="s">
        <v>33</v>
      </c>
    </row>
    <row r="40" spans="3:44" ht="21" x14ac:dyDescent="0.35">
      <c r="C40" s="2"/>
      <c r="D40" s="2"/>
      <c r="F40" s="9">
        <v>650</v>
      </c>
      <c r="G40" s="8">
        <f>F40-45</f>
        <v>605</v>
      </c>
      <c r="H40" s="9">
        <v>730</v>
      </c>
      <c r="I40" s="10">
        <f>(G40/H40)</f>
        <v>0.82876712328767121</v>
      </c>
      <c r="J40" s="8">
        <f>(G40/H40)*91.5</f>
        <v>75.832191780821915</v>
      </c>
      <c r="K40" s="8">
        <f>(F40+J40)/2</f>
        <v>362.91609589041093</v>
      </c>
      <c r="L40" s="8">
        <f>(0.37*K40^0.75)*H40</f>
        <v>22458.422971858519</v>
      </c>
      <c r="M40" s="8">
        <f>(K40/(1.2*F40))</f>
        <v>0.46527704601334735</v>
      </c>
      <c r="N40" s="8">
        <f>(22.02*(M40^0.75))*(I40^0.75)*H40</f>
        <v>7865.8974725595153</v>
      </c>
      <c r="O40" s="8">
        <f>N40+L40</f>
        <v>30324.320444418034</v>
      </c>
      <c r="P40" s="8">
        <f>57.167+(13.718*I40)</f>
        <v>68.53602739726027</v>
      </c>
      <c r="Q40" s="11">
        <f>1.123-(0.004092*P40)+(0.00001126*(P40^2))-25.4/P40</f>
        <v>0.52483290269677219</v>
      </c>
      <c r="R40" s="8">
        <f>1.164-(0.00516*P40)+(0.00001308*(P40^2))-37.4/P40</f>
        <v>0.3260949124563195</v>
      </c>
      <c r="S40" s="8">
        <f>((L40/Q40)+(N40/R40))/(P40/100)</f>
        <v>97631.957738737518</v>
      </c>
      <c r="T40" s="8">
        <f>(S40*(6.3/100))/55.65</f>
        <v>110.52674460989154</v>
      </c>
      <c r="U40" s="8">
        <f>(S40 * (1-P40/100)+0.04 *S40) * ((1-0.08)/18.45)</f>
        <v>1726.516915147185</v>
      </c>
      <c r="V40" s="8">
        <f>U40*0.18*0.15*0.67</f>
        <v>31.232690995012579</v>
      </c>
      <c r="W40" s="8">
        <f>T40+V40</f>
        <v>141.75943560490413</v>
      </c>
      <c r="X40" s="8">
        <f>W40*28</f>
        <v>3969.2641969373153</v>
      </c>
      <c r="Y40" s="8">
        <f>X40/(H40*I40)</f>
        <v>6.5607672676649837</v>
      </c>
      <c r="Z40" s="8">
        <f>(X40/H40)*365</f>
        <v>1984.6320984686577</v>
      </c>
      <c r="AA40" s="8">
        <v>41</v>
      </c>
      <c r="AB40" s="8">
        <v>0.6</v>
      </c>
      <c r="AC40" s="8">
        <f>41*0.6</f>
        <v>24.599999999999998</v>
      </c>
      <c r="AD40" s="8">
        <f>0.24*(41*0.6)</f>
        <v>5.903999999999999</v>
      </c>
      <c r="AE40" s="8">
        <f>0.76*(41*0.6)</f>
        <v>18.695999999999998</v>
      </c>
      <c r="AF40" s="8">
        <f>(AD40*0.01)*(44/28)</f>
        <v>9.2777142857142836E-2</v>
      </c>
      <c r="AG40" s="8">
        <f>(AD40*0.01)*(44/28)*265</f>
        <v>24.58594285714285</v>
      </c>
      <c r="AH40" s="8">
        <f>(AE40*0.01)*(44/28)</f>
        <v>0.29379428571428567</v>
      </c>
      <c r="AI40" s="8">
        <f>(AE40*0.01)*(44/28)*265</f>
        <v>77.855485714285706</v>
      </c>
      <c r="AJ40" s="8">
        <f>AG40+AI40</f>
        <v>102.44142857142856</v>
      </c>
      <c r="AK40" s="8">
        <f>(AG40*(H40/365))</f>
        <v>49.1718857142857</v>
      </c>
      <c r="AL40" s="8">
        <f>AI40*(H40/365)</f>
        <v>155.71097142857141</v>
      </c>
      <c r="AM40" s="8">
        <f>(AG40+AI40)*(H40/365)</f>
        <v>204.88285714285712</v>
      </c>
      <c r="AN40" s="8">
        <f>(AG40+AI40)*(H40/365)/(H40*I40)</f>
        <v>0.33864935064935059</v>
      </c>
      <c r="AO40" s="12">
        <f>AM40+X40</f>
        <v>4174.1470540801729</v>
      </c>
      <c r="AP40" s="12">
        <f>AO40*(365/H40)</f>
        <v>2087.0735270400864</v>
      </c>
      <c r="AQ40" s="13">
        <f>(AM40+X40)/(H40*I40)</f>
        <v>6.8994166183143353</v>
      </c>
    </row>
    <row r="45" spans="3:44" ht="80.25" customHeight="1" x14ac:dyDescent="0.35">
      <c r="C45" s="18" t="s">
        <v>45</v>
      </c>
      <c r="D45" s="19"/>
      <c r="E45" s="20"/>
      <c r="F45" s="14" t="s">
        <v>41</v>
      </c>
      <c r="H45" s="14" t="s">
        <v>44</v>
      </c>
      <c r="I45" s="14" t="s">
        <v>40</v>
      </c>
    </row>
    <row r="46" spans="3:44" ht="21" x14ac:dyDescent="0.35">
      <c r="C46" s="21" t="s">
        <v>42</v>
      </c>
      <c r="D46" s="22"/>
      <c r="E46" s="23"/>
      <c r="F46" s="9">
        <v>350</v>
      </c>
      <c r="H46" s="9">
        <v>700</v>
      </c>
      <c r="I46" s="17">
        <f>103.5+1.443*F46+0.031*G46</f>
        <v>608.54999999999995</v>
      </c>
    </row>
    <row r="47" spans="3:44" ht="21" x14ac:dyDescent="0.35">
      <c r="C47" s="24" t="s">
        <v>43</v>
      </c>
      <c r="D47" s="25"/>
      <c r="E47" s="26"/>
      <c r="F47" s="9">
        <v>350</v>
      </c>
      <c r="H47" s="9">
        <v>700</v>
      </c>
      <c r="I47" s="17">
        <f>59.2+1.59*F47+0.031*G47</f>
        <v>615.70000000000005</v>
      </c>
    </row>
  </sheetData>
  <mergeCells count="4">
    <mergeCell ref="C45:E45"/>
    <mergeCell ref="C46:E46"/>
    <mergeCell ref="C47:E47"/>
    <mergeCell ref="C39:E39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7:AR60"/>
  <sheetViews>
    <sheetView tabSelected="1" zoomScale="85" zoomScaleNormal="85" workbookViewId="0">
      <selection activeCell="AQ47" sqref="AQ47"/>
    </sheetView>
  </sheetViews>
  <sheetFormatPr defaultRowHeight="15" x14ac:dyDescent="0.25"/>
  <cols>
    <col min="1" max="2" width="9.140625" style="1"/>
    <col min="3" max="3" width="11.85546875" style="1" customWidth="1"/>
    <col min="4" max="4" width="9.140625" style="1"/>
    <col min="5" max="5" width="9.140625" style="1" customWidth="1"/>
    <col min="6" max="6" width="34.28515625" style="1" customWidth="1"/>
    <col min="7" max="7" width="32.42578125" style="1" customWidth="1"/>
    <col min="8" max="8" width="28.42578125" style="1" customWidth="1"/>
    <col min="9" max="9" width="22.5703125" style="1" bestFit="1" customWidth="1"/>
    <col min="10" max="10" width="13.85546875" style="1" bestFit="1" customWidth="1"/>
    <col min="11" max="11" width="14.5703125" style="1" hidden="1" customWidth="1"/>
    <col min="12" max="14" width="15" style="1" hidden="1" customWidth="1"/>
    <col min="15" max="15" width="13.85546875" style="1" hidden="1" customWidth="1"/>
    <col min="16" max="16" width="11.140625" style="1" hidden="1" customWidth="1"/>
    <col min="17" max="17" width="11.7109375" style="1" hidden="1" customWidth="1"/>
    <col min="18" max="20" width="15" style="1" hidden="1" customWidth="1"/>
    <col min="21" max="21" width="15.7109375" style="1" hidden="1" customWidth="1"/>
    <col min="22" max="22" width="14.42578125" style="1" hidden="1" customWidth="1"/>
    <col min="23" max="23" width="15.7109375" style="1" hidden="1" customWidth="1"/>
    <col min="24" max="25" width="21.42578125" style="1" hidden="1" customWidth="1"/>
    <col min="26" max="26" width="25.7109375" style="1" hidden="1" customWidth="1"/>
    <col min="27" max="27" width="4.85546875" style="1" hidden="1" customWidth="1"/>
    <col min="28" max="28" width="5" style="1" hidden="1" customWidth="1"/>
    <col min="29" max="29" width="13.5703125" style="1" hidden="1" customWidth="1"/>
    <col min="30" max="30" width="18.7109375" style="1" hidden="1" customWidth="1"/>
    <col min="31" max="31" width="23.28515625" style="1" hidden="1" customWidth="1"/>
    <col min="32" max="32" width="19.7109375" style="1" hidden="1" customWidth="1"/>
    <col min="33" max="33" width="28" style="1" hidden="1" customWidth="1"/>
    <col min="34" max="34" width="18.140625" style="1" hidden="1" customWidth="1"/>
    <col min="35" max="35" width="30.5703125" style="1" hidden="1" customWidth="1"/>
    <col min="36" max="36" width="23.5703125" style="1" hidden="1" customWidth="1"/>
    <col min="37" max="37" width="38.7109375" style="1" hidden="1" customWidth="1"/>
    <col min="38" max="38" width="35.85546875" style="1" hidden="1" customWidth="1"/>
    <col min="39" max="39" width="36.28515625" style="1" hidden="1" customWidth="1"/>
    <col min="40" max="40" width="23.85546875" style="1" hidden="1" customWidth="1"/>
    <col min="41" max="42" width="9.140625" style="1"/>
    <col min="43" max="43" width="28.7109375" style="1" customWidth="1"/>
    <col min="44" max="16384" width="9.140625" style="1"/>
  </cols>
  <sheetData>
    <row r="7" spans="1:41" ht="18.75" x14ac:dyDescent="0.25">
      <c r="A7" s="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</row>
    <row r="8" spans="1:41" x14ac:dyDescent="0.25">
      <c r="A8" s="16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</row>
    <row r="9" spans="1:41" s="4" customFormat="1" x14ac:dyDescent="0.25"/>
    <row r="18" ht="49.5" customHeight="1" x14ac:dyDescent="0.25"/>
    <row r="19" ht="15" customHeight="1" x14ac:dyDescent="0.25"/>
    <row r="34" spans="3:44" x14ac:dyDescent="0.25">
      <c r="AR34" s="3"/>
    </row>
    <row r="39" spans="3:44" ht="97.5" customHeight="1" x14ac:dyDescent="0.35">
      <c r="C39" s="18" t="s">
        <v>46</v>
      </c>
      <c r="D39" s="19"/>
      <c r="E39" s="20"/>
      <c r="F39" s="14" t="s">
        <v>32</v>
      </c>
      <c r="G39" s="14" t="s">
        <v>36</v>
      </c>
      <c r="H39" s="14" t="s">
        <v>37</v>
      </c>
      <c r="I39" s="14" t="s">
        <v>38</v>
      </c>
      <c r="J39" s="14" t="s">
        <v>39</v>
      </c>
      <c r="K39" s="14" t="s">
        <v>2</v>
      </c>
      <c r="L39" s="14" t="s">
        <v>3</v>
      </c>
      <c r="M39" s="14" t="s">
        <v>4</v>
      </c>
      <c r="N39" s="14" t="s">
        <v>5</v>
      </c>
      <c r="O39" s="14" t="s">
        <v>6</v>
      </c>
      <c r="P39" s="14" t="s">
        <v>7</v>
      </c>
      <c r="Q39" s="14" t="s">
        <v>8</v>
      </c>
      <c r="R39" s="14" t="s">
        <v>9</v>
      </c>
      <c r="S39" s="14" t="s">
        <v>10</v>
      </c>
      <c r="T39" s="14" t="s">
        <v>14</v>
      </c>
      <c r="U39" s="14" t="s">
        <v>11</v>
      </c>
      <c r="V39" s="14" t="s">
        <v>12</v>
      </c>
      <c r="W39" s="14" t="s">
        <v>13</v>
      </c>
      <c r="X39" s="14" t="s">
        <v>15</v>
      </c>
      <c r="Y39" s="14" t="s">
        <v>16</v>
      </c>
      <c r="Z39" s="14" t="s">
        <v>17</v>
      </c>
      <c r="AA39" s="14" t="s">
        <v>18</v>
      </c>
      <c r="AB39" s="14" t="s">
        <v>19</v>
      </c>
      <c r="AC39" s="14" t="s">
        <v>20</v>
      </c>
      <c r="AD39" s="14" t="s">
        <v>21</v>
      </c>
      <c r="AE39" s="14" t="s">
        <v>22</v>
      </c>
      <c r="AF39" s="14" t="s">
        <v>23</v>
      </c>
      <c r="AG39" s="14" t="s">
        <v>24</v>
      </c>
      <c r="AH39" s="14" t="s">
        <v>25</v>
      </c>
      <c r="AI39" s="14" t="s">
        <v>26</v>
      </c>
      <c r="AJ39" s="14" t="s">
        <v>27</v>
      </c>
      <c r="AK39" s="14" t="s">
        <v>28</v>
      </c>
      <c r="AL39" s="14" t="s">
        <v>29</v>
      </c>
      <c r="AM39" s="14" t="s">
        <v>30</v>
      </c>
      <c r="AN39" s="14" t="s">
        <v>31</v>
      </c>
      <c r="AO39" s="14" t="s">
        <v>34</v>
      </c>
      <c r="AP39" s="14" t="s">
        <v>35</v>
      </c>
      <c r="AQ39" s="14" t="s">
        <v>33</v>
      </c>
    </row>
    <row r="40" spans="3:44" ht="21" x14ac:dyDescent="0.35">
      <c r="C40" s="2"/>
      <c r="D40" s="2"/>
      <c r="F40" s="9">
        <v>650</v>
      </c>
      <c r="G40" s="9">
        <v>250</v>
      </c>
      <c r="H40" s="8">
        <f>F40-G40</f>
        <v>400</v>
      </c>
      <c r="I40" s="9">
        <v>366</v>
      </c>
      <c r="J40" s="10">
        <f>(H40/I40)</f>
        <v>1.0928961748633881</v>
      </c>
      <c r="K40" s="8">
        <f>(F40+G40)/2</f>
        <v>450</v>
      </c>
      <c r="L40" s="8">
        <f>(0.37*K40^0.75)*I40</f>
        <v>13230.985539694027</v>
      </c>
      <c r="M40" s="8">
        <f>(K40/(1.2*F40))</f>
        <v>0.57692307692307687</v>
      </c>
      <c r="N40" s="8">
        <f>(22.02*(M40^0.75))*(J40^0.75)*I40</f>
        <v>5702.5750917435571</v>
      </c>
      <c r="O40" s="8">
        <f>N40+L40</f>
        <v>18933.560631437584</v>
      </c>
      <c r="P40" s="8">
        <f>57.167+(13.718*J40)</f>
        <v>72.159349726775957</v>
      </c>
      <c r="Q40" s="11">
        <f>1.123-(0.004092*P40)+(0.00001126*(P40^2))-25.4/P40</f>
        <v>0.53435570539338362</v>
      </c>
      <c r="R40" s="8">
        <f>1.164-(0.00516*P40)+(0.00001308*(P40^2))-37.4/P40</f>
        <v>0.34146759235122315</v>
      </c>
      <c r="S40" s="8">
        <f>((L40/Q40)+(N40/R40))/(P40/100)</f>
        <v>57457.318237876148</v>
      </c>
      <c r="T40" s="8">
        <f>(S40*(6.3/100))/55.65</f>
        <v>65.046020646652252</v>
      </c>
      <c r="U40" s="8">
        <f>(S40 * (1-P40/100)+0.04 *S40) * ((1-0.08)/18.45)</f>
        <v>912.26021983609121</v>
      </c>
      <c r="V40" s="8">
        <f>U40*0.18*0.15*0.67</f>
        <v>16.502787376834888</v>
      </c>
      <c r="W40" s="8">
        <f>T40+V40</f>
        <v>81.54880802348714</v>
      </c>
      <c r="X40" s="8">
        <f>W40*28</f>
        <v>2283.3666246576399</v>
      </c>
      <c r="Y40" s="8">
        <f>X40/(I40*J40)</f>
        <v>5.7084165616440989</v>
      </c>
      <c r="Z40" s="8">
        <f>(X40/I40)*365</f>
        <v>2277.127918032892</v>
      </c>
      <c r="AA40" s="8">
        <v>41</v>
      </c>
      <c r="AB40" s="8">
        <v>0.6</v>
      </c>
      <c r="AC40" s="8">
        <f>41*0.6</f>
        <v>24.599999999999998</v>
      </c>
      <c r="AD40" s="8">
        <f>0.24*(41*0.6)</f>
        <v>5.903999999999999</v>
      </c>
      <c r="AE40" s="8">
        <f>0.76*(41*0.6)</f>
        <v>18.695999999999998</v>
      </c>
      <c r="AF40" s="8">
        <f>(AD40*0.01)*(44/28)</f>
        <v>9.2777142857142836E-2</v>
      </c>
      <c r="AG40" s="8">
        <f>(AD40*0.01)*(44/28)*265</f>
        <v>24.58594285714285</v>
      </c>
      <c r="AH40" s="8">
        <f>(AE40*0.01)*(44/28)</f>
        <v>0.29379428571428567</v>
      </c>
      <c r="AI40" s="8">
        <f>(AE40*0.01)*(44/28)*265</f>
        <v>77.855485714285706</v>
      </c>
      <c r="AJ40" s="8">
        <f>AG40+AI40</f>
        <v>102.44142857142856</v>
      </c>
      <c r="AK40" s="8">
        <f>(AG40*(I40/365))</f>
        <v>24.653301604696669</v>
      </c>
      <c r="AL40" s="8">
        <f>AI40*(I40/365)</f>
        <v>78.068788414872799</v>
      </c>
      <c r="AM40" s="8">
        <f>(AG40+AI40)*(I40/365)</f>
        <v>102.72209001956946</v>
      </c>
      <c r="AN40" s="8">
        <f>(AG40+AI40)*(I40/365)/(I40*J40)</f>
        <v>0.25680522504892361</v>
      </c>
      <c r="AO40" s="12">
        <f>AM40+X40</f>
        <v>2386.0887146772093</v>
      </c>
      <c r="AP40" s="12">
        <f>AO40*(365/I40)</f>
        <v>2379.5693466043208</v>
      </c>
      <c r="AQ40" s="13">
        <f>(AM40+X40)/(I40*J40)</f>
        <v>5.9652217866930224</v>
      </c>
    </row>
    <row r="45" spans="3:44" ht="78" customHeight="1" x14ac:dyDescent="0.35">
      <c r="C45" s="18" t="s">
        <v>45</v>
      </c>
      <c r="D45" s="19"/>
      <c r="E45" s="20"/>
      <c r="F45" s="14" t="s">
        <v>41</v>
      </c>
      <c r="G45" s="14" t="s">
        <v>44</v>
      </c>
      <c r="H45" s="14" t="s">
        <v>40</v>
      </c>
    </row>
    <row r="46" spans="3:44" ht="21" x14ac:dyDescent="0.35">
      <c r="C46" s="21" t="s">
        <v>42</v>
      </c>
      <c r="D46" s="22"/>
      <c r="E46" s="23"/>
      <c r="F46" s="9">
        <v>350</v>
      </c>
      <c r="G46" s="9">
        <v>700</v>
      </c>
      <c r="H46" s="17">
        <f>103.5+1.443*F46+0.031*G46</f>
        <v>630.25</v>
      </c>
    </row>
    <row r="47" spans="3:44" ht="21" x14ac:dyDescent="0.35">
      <c r="C47" s="24" t="s">
        <v>43</v>
      </c>
      <c r="D47" s="25"/>
      <c r="E47" s="26"/>
      <c r="F47" s="9">
        <v>350</v>
      </c>
      <c r="G47" s="9">
        <v>700</v>
      </c>
      <c r="H47" s="17">
        <f>59.2+1.59*F47+0.031*G47</f>
        <v>637.40000000000009</v>
      </c>
    </row>
    <row r="60" spans="10:10" x14ac:dyDescent="0.25"/>
  </sheetData>
  <mergeCells count="4">
    <mergeCell ref="C39:E39"/>
    <mergeCell ref="C45:E45"/>
    <mergeCell ref="C46:E46"/>
    <mergeCell ref="C47:E47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Teleta rojena na kmetiji </vt:lpstr>
      <vt:lpstr>Nakup starejših telet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2023-04-26T07:50:18Z</dcterms:modified>
</cp:coreProperties>
</file>